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S:\Procurement\Sam\CSA.SDU-24-001-S [Solicitation_MD State Disbursement Unit Services]\Final Solicitation\"/>
    </mc:Choice>
  </mc:AlternateContent>
  <xr:revisionPtr revIDLastSave="0" documentId="13_ncr:1_{7DEB9992-FDF6-4111-A59E-B9E9AED5AD95}" xr6:coauthVersionLast="47" xr6:coauthVersionMax="47" xr10:uidLastSave="{00000000-0000-0000-0000-000000000000}"/>
  <bookViews>
    <workbookView xWindow="-25320" yWindow="-120" windowWidth="25440" windowHeight="15390" tabRatio="727" xr2:uid="{00000000-000D-0000-FFFF-FFFF00000000}"/>
  </bookViews>
  <sheets>
    <sheet name="COVER PAGE" sheetId="9" r:id="rId1"/>
    <sheet name="TRANSITION" sheetId="1" r:id="rId2"/>
    <sheet name="YEAR 1" sheetId="2" r:id="rId3"/>
    <sheet name="YEAR 2" sheetId="3" r:id="rId4"/>
    <sheet name="YEAR 3" sheetId="4" r:id="rId5"/>
    <sheet name="YEAR 4" sheetId="5" r:id="rId6"/>
    <sheet name="YEAR 5" sheetId="6" r:id="rId7"/>
    <sheet name="2-YEAR OPT" sheetId="7" r:id="rId8"/>
    <sheet name="SUMMARY" sheetId="8"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4" l="1"/>
  <c r="L35" i="6" l="1"/>
  <c r="L35" i="7"/>
  <c r="L35" i="5"/>
  <c r="L35" i="3"/>
  <c r="J29" i="7"/>
  <c r="J29" i="6"/>
  <c r="J29" i="5"/>
  <c r="J29" i="4"/>
  <c r="J29" i="3"/>
  <c r="J30" i="2"/>
  <c r="L15" i="4"/>
  <c r="L14" i="2"/>
  <c r="L21" i="7"/>
  <c r="L20" i="7"/>
  <c r="L19" i="7"/>
  <c r="I21" i="7"/>
  <c r="I20" i="7"/>
  <c r="I19" i="7"/>
  <c r="M19" i="7" s="1"/>
  <c r="L15" i="7"/>
  <c r="L14" i="7"/>
  <c r="I15" i="7"/>
  <c r="M15" i="7" s="1"/>
  <c r="I14" i="7"/>
  <c r="L8" i="7"/>
  <c r="L11" i="7"/>
  <c r="L21" i="6"/>
  <c r="L20" i="6"/>
  <c r="L19" i="6"/>
  <c r="L22" i="6" s="1"/>
  <c r="I21" i="6"/>
  <c r="L14" i="6"/>
  <c r="L15" i="6"/>
  <c r="L8" i="6"/>
  <c r="L21" i="5"/>
  <c r="L22" i="5" s="1"/>
  <c r="L20" i="5"/>
  <c r="L19" i="5"/>
  <c r="I21" i="5"/>
  <c r="L15" i="5"/>
  <c r="L16" i="5" s="1"/>
  <c r="L14" i="5"/>
  <c r="L8" i="5"/>
  <c r="L11" i="5" s="1"/>
  <c r="L21" i="4"/>
  <c r="L20" i="4"/>
  <c r="L19" i="4"/>
  <c r="I21" i="4"/>
  <c r="L14" i="4"/>
  <c r="L8" i="4"/>
  <c r="L11" i="4" s="1"/>
  <c r="L21" i="3"/>
  <c r="L20" i="3"/>
  <c r="L22" i="3" s="1"/>
  <c r="L19" i="3"/>
  <c r="I21" i="3"/>
  <c r="L15" i="3"/>
  <c r="L14" i="3"/>
  <c r="L8" i="3"/>
  <c r="L11" i="3" s="1"/>
  <c r="L21" i="2"/>
  <c r="I21" i="2"/>
  <c r="L20" i="2"/>
  <c r="L19" i="2"/>
  <c r="L15" i="2"/>
  <c r="L8" i="2"/>
  <c r="L11" i="2" s="1"/>
  <c r="I8" i="7"/>
  <c r="I11" i="7" s="1"/>
  <c r="I8" i="6"/>
  <c r="I11" i="6" s="1"/>
  <c r="I8" i="5"/>
  <c r="I11" i="5" s="1"/>
  <c r="I8" i="4"/>
  <c r="I8" i="3"/>
  <c r="I8" i="2"/>
  <c r="I11" i="2" s="1"/>
  <c r="J30" i="7"/>
  <c r="J28" i="7"/>
  <c r="J30" i="6"/>
  <c r="J28" i="6"/>
  <c r="I20" i="6"/>
  <c r="M20" i="6" s="1"/>
  <c r="I19" i="6"/>
  <c r="I15" i="6"/>
  <c r="M15" i="6" s="1"/>
  <c r="I14" i="6"/>
  <c r="M14" i="6" s="1"/>
  <c r="J30" i="5"/>
  <c r="J28" i="5"/>
  <c r="I20" i="5"/>
  <c r="I19" i="5"/>
  <c r="I15" i="5"/>
  <c r="I14" i="5"/>
  <c r="M14" i="5" s="1"/>
  <c r="J30" i="4"/>
  <c r="J28" i="4"/>
  <c r="I20" i="4"/>
  <c r="I19" i="4"/>
  <c r="I15" i="4"/>
  <c r="I14" i="4"/>
  <c r="J30" i="3"/>
  <c r="J28" i="3"/>
  <c r="I20" i="3"/>
  <c r="I19" i="3"/>
  <c r="I15" i="3"/>
  <c r="I14" i="3"/>
  <c r="I20" i="2"/>
  <c r="I19" i="2"/>
  <c r="J29" i="2"/>
  <c r="J28" i="2"/>
  <c r="I15" i="2"/>
  <c r="I14" i="2"/>
  <c r="I15" i="1"/>
  <c r="K6" i="8" s="1"/>
  <c r="I16" i="7"/>
  <c r="M20" i="5"/>
  <c r="M8" i="5"/>
  <c r="I11" i="3"/>
  <c r="M19" i="5"/>
  <c r="J32" i="7" l="1"/>
  <c r="L16" i="7"/>
  <c r="M20" i="7"/>
  <c r="L22" i="7"/>
  <c r="L24" i="7" s="1"/>
  <c r="I16" i="6"/>
  <c r="M21" i="6"/>
  <c r="J32" i="5"/>
  <c r="M11" i="5"/>
  <c r="M14" i="3"/>
  <c r="M21" i="3"/>
  <c r="I16" i="3"/>
  <c r="I22" i="3"/>
  <c r="M22" i="3" s="1"/>
  <c r="M20" i="4"/>
  <c r="L22" i="4"/>
  <c r="M14" i="4"/>
  <c r="J32" i="4"/>
  <c r="J32" i="6"/>
  <c r="M14" i="7"/>
  <c r="M21" i="7"/>
  <c r="M11" i="7"/>
  <c r="M8" i="7"/>
  <c r="M8" i="6"/>
  <c r="L11" i="6"/>
  <c r="L24" i="6" s="1"/>
  <c r="M19" i="6"/>
  <c r="L16" i="6"/>
  <c r="M16" i="6" s="1"/>
  <c r="M21" i="5"/>
  <c r="L24" i="5"/>
  <c r="M15" i="5"/>
  <c r="I22" i="5"/>
  <c r="M22" i="5" s="1"/>
  <c r="I16" i="4"/>
  <c r="M21" i="4"/>
  <c r="M15" i="4"/>
  <c r="M19" i="4"/>
  <c r="M15" i="3"/>
  <c r="M20" i="3"/>
  <c r="L24" i="3"/>
  <c r="J32" i="3"/>
  <c r="M8" i="3"/>
  <c r="L16" i="3"/>
  <c r="M19" i="2"/>
  <c r="J32" i="2"/>
  <c r="M14" i="2"/>
  <c r="I16" i="2"/>
  <c r="M15" i="2"/>
  <c r="M21" i="2"/>
  <c r="M11" i="2"/>
  <c r="I22" i="2"/>
  <c r="L22" i="2"/>
  <c r="L16" i="2"/>
  <c r="M8" i="2"/>
  <c r="M16" i="7"/>
  <c r="M11" i="4"/>
  <c r="M20" i="2"/>
  <c r="I22" i="4"/>
  <c r="M22" i="4" s="1"/>
  <c r="I16" i="5"/>
  <c r="M16" i="5" s="1"/>
  <c r="M11" i="3"/>
  <c r="M8" i="4"/>
  <c r="I22" i="7"/>
  <c r="L16" i="4"/>
  <c r="M19" i="3"/>
  <c r="I22" i="6"/>
  <c r="M22" i="6" s="1"/>
  <c r="M22" i="7" l="1"/>
  <c r="M11" i="6"/>
  <c r="I24" i="3"/>
  <c r="M24" i="3" s="1"/>
  <c r="K8" i="8" s="1"/>
  <c r="M16" i="3"/>
  <c r="L24" i="4"/>
  <c r="M16" i="4"/>
  <c r="I24" i="2"/>
  <c r="L24" i="2"/>
  <c r="M22" i="2"/>
  <c r="M16" i="2"/>
  <c r="I24" i="7"/>
  <c r="M24" i="7" s="1"/>
  <c r="K12" i="8" s="1"/>
  <c r="I24" i="4"/>
  <c r="I24" i="5"/>
  <c r="M24" i="5" s="1"/>
  <c r="K10" i="8" s="1"/>
  <c r="I24" i="6"/>
  <c r="M24" i="6" s="1"/>
  <c r="K11" i="8" s="1"/>
  <c r="M24" i="4" l="1"/>
  <c r="M24" i="2"/>
  <c r="L35" i="2" l="1"/>
  <c r="K7" i="8" s="1"/>
  <c r="K9" i="8"/>
  <c r="L35" i="4"/>
  <c r="K13" i="8" l="1"/>
</calcChain>
</file>

<file path=xl/sharedStrings.xml><?xml version="1.0" encoding="utf-8"?>
<sst xmlns="http://schemas.openxmlformats.org/spreadsheetml/2006/main" count="423" uniqueCount="142">
  <si>
    <t>A</t>
  </si>
  <si>
    <t>B</t>
  </si>
  <si>
    <t>TOTAL TRANSITION SERVICES PRICE</t>
  </si>
  <si>
    <t>Transition Services</t>
  </si>
  <si>
    <t>Transaction Type</t>
  </si>
  <si>
    <t>Estimated Quantity</t>
  </si>
  <si>
    <t>Electronic (EFT/EDI) Payment Processing</t>
  </si>
  <si>
    <t>Manual (Paper) Payment Processing</t>
  </si>
  <si>
    <t>Electronic Payment Enrollment</t>
  </si>
  <si>
    <t>Direct Deposit Enrollment</t>
  </si>
  <si>
    <t>NSF Funds Payments</t>
  </si>
  <si>
    <t>Recoupment/Receipt Adjustments</t>
  </si>
  <si>
    <t>Stop Payment Requests                                               Void Requests                                                                  Payee Disbursement Hold                                                                   Releasing Funds in Escrow                                     Returned Check Processing</t>
  </si>
  <si>
    <t>Employer Electronic Payment Enrollment Kits/Notices</t>
  </si>
  <si>
    <t>NCP Electronic Payment Enrollment Kits/Notices</t>
  </si>
  <si>
    <t>C</t>
  </si>
  <si>
    <t>D</t>
  </si>
  <si>
    <t>E</t>
  </si>
  <si>
    <t>F</t>
  </si>
  <si>
    <t>G</t>
  </si>
  <si>
    <t>Sub-Total</t>
  </si>
  <si>
    <t>Estimated Quantity Minimum Volume</t>
  </si>
  <si>
    <t>Estimated Quantity Maximum Volume</t>
  </si>
  <si>
    <r>
      <t xml:space="preserve">Total Price for Maximum Volume     </t>
    </r>
    <r>
      <rPr>
        <b/>
        <sz val="9"/>
        <color indexed="8"/>
        <rFont val="Calibri"/>
        <family val="2"/>
      </rPr>
      <t>(Column E x F)</t>
    </r>
  </si>
  <si>
    <r>
      <t xml:space="preserve">Total Price for Minimum Volume     </t>
    </r>
    <r>
      <rPr>
        <b/>
        <sz val="9"/>
        <color indexed="8"/>
        <rFont val="Calibri"/>
        <family val="2"/>
      </rPr>
      <t>(Column B x C)</t>
    </r>
  </si>
  <si>
    <t>H</t>
  </si>
  <si>
    <r>
      <t xml:space="preserve">TOTAL PRICE </t>
    </r>
    <r>
      <rPr>
        <b/>
        <sz val="9"/>
        <color indexed="8"/>
        <rFont val="Calibri"/>
        <family val="2"/>
      </rPr>
      <t>(Column D +G)</t>
    </r>
  </si>
  <si>
    <t>Fully           Loaded Fixed Unit Price</t>
  </si>
  <si>
    <t>Fully Loaded Fixed Unit Price</t>
  </si>
  <si>
    <r>
      <t xml:space="preserve">TOTAL PRICE    </t>
    </r>
    <r>
      <rPr>
        <b/>
        <sz val="9"/>
        <color indexed="8"/>
        <rFont val="Calibri"/>
        <family val="2"/>
      </rPr>
      <t>(Column B x D)</t>
    </r>
  </si>
  <si>
    <t>2-YEAR OPTION PERIOD</t>
  </si>
  <si>
    <t>2 - YEAR OPTION PERIOD - TOTAL MARKETING PRICE</t>
  </si>
  <si>
    <t>2 - YEAR OPTION PERIOD - TOTAL TRANSACTION PRICE</t>
  </si>
  <si>
    <t>SUMMARY PAGE</t>
  </si>
  <si>
    <t>* THIS FIGURE WILL BE USED TO RANK FINANCIAL PROPOSALS</t>
  </si>
  <si>
    <t>Company Name:</t>
  </si>
  <si>
    <t>Address:</t>
  </si>
  <si>
    <t>FEIN:</t>
  </si>
  <si>
    <t>Fax Number:</t>
  </si>
  <si>
    <t>Certified MBE:</t>
  </si>
  <si>
    <t>Signature of Representative Authorized to Bind the Company to all Statements, Services and Prices</t>
  </si>
  <si>
    <t>Date</t>
  </si>
  <si>
    <t>Telephone Number:</t>
  </si>
  <si>
    <t>YES</t>
  </si>
  <si>
    <t>NO</t>
  </si>
  <si>
    <t>MBE Certification Number</t>
  </si>
  <si>
    <t>Typed Name and Title of Representative Authorized to Bind the Company to all Statements, Services and Prices</t>
  </si>
  <si>
    <t>STATE DISBURSEMENT UNIT SERVICES - PRICING PROPOSAL</t>
  </si>
  <si>
    <t>STATE DISBURSEMENT UNIT SERVICES  - PRICING PROPOSAL</t>
  </si>
  <si>
    <t>MARYLAND STATE DEPARTMENT OF HUMAN RESOURCES</t>
  </si>
  <si>
    <t>STATE DISBURSEMENT UNIT SERVICES</t>
  </si>
  <si>
    <t>PRICING PROPOSAL</t>
  </si>
  <si>
    <t>Cover Page</t>
  </si>
  <si>
    <t>Maryland’s Human Services Agency</t>
  </si>
  <si>
    <t>REQUEST FOR PROPOSALS (RFP)</t>
  </si>
  <si>
    <t>This Pricing Proposal contains 8 pages to be completed as follows -</t>
  </si>
  <si>
    <r>
      <rPr>
        <b/>
        <sz val="14"/>
        <color indexed="8"/>
        <rFont val="Calibri"/>
        <family val="2"/>
      </rPr>
      <t>TO ALL OFFERORS:</t>
    </r>
    <r>
      <rPr>
        <sz val="14"/>
        <color indexed="8"/>
        <rFont val="Calibri"/>
        <family val="2"/>
      </rPr>
      <t xml:space="preserve">  </t>
    </r>
  </si>
  <si>
    <t>S  E  C  T  I  O  N     I</t>
  </si>
  <si>
    <t>S E C T I O N   II</t>
  </si>
  <si>
    <t>2 - YEAR  OPTION PERIOD  -  TOTAL  MAXIMUM  CONTRACT  AMOUNT                                                                                                                              (Sum of the Total Price for Transaction + Marketing + Labor)</t>
  </si>
  <si>
    <t>BASE CONTRACT YEAR 5</t>
  </si>
  <si>
    <t>BASE CONTRACT YEAR 4</t>
  </si>
  <si>
    <t>BASE CONTRACT YEAR 3</t>
  </si>
  <si>
    <t>BASE CONTRACT YEAR 2</t>
  </si>
  <si>
    <t>BASE CONTRACT YEAR 1</t>
  </si>
  <si>
    <r>
      <rPr>
        <b/>
        <sz val="14"/>
        <color indexed="8"/>
        <rFont val="Calibri"/>
        <family val="2"/>
      </rPr>
      <t>Page 8 of 8</t>
    </r>
    <r>
      <rPr>
        <sz val="14"/>
        <color indexed="8"/>
        <rFont val="Calibri"/>
        <family val="2"/>
      </rPr>
      <t>, contains the Pricing Proposal Summary, with the Grand Total Price for State Disbursement Unit Services, which is the Sum of the Total Price for Transition Services, each Contract Year for the 5-Year Base Contract Period, and the 2-Year Option Period.  The Grand Total Price for State Disbursement Unit Services will be used to rank all Financial Proposals.</t>
    </r>
  </si>
  <si>
    <r>
      <rPr>
        <b/>
        <sz val="12"/>
        <color indexed="8"/>
        <rFont val="Calibri"/>
        <family val="2"/>
      </rPr>
      <t>INSTRUCTIONS:</t>
    </r>
    <r>
      <rPr>
        <sz val="12"/>
        <color indexed="8"/>
        <rFont val="Calibri"/>
        <family val="2"/>
      </rPr>
      <t xml:space="preserve">  All Offerors shall insert in Column B their one-time only fully loaded Fixed Price for all activity associated with Transition services (In and Out).  The fully-loaded Fixed Price shall take into consideration all profit, direct and indirect costs associated with Transition services as requested in the RFP.  No increase in Transition prices shalll be allowed except as provided in this Pricing Proposal.  The Total Transition Services Price (Row 3, Column B) will automatically be calculated for you and will automatically be carried over to the Pricing Proposal Summary (page 8 of 8) to be included in the Grand Total Price for State Disbursement Unit Services.</t>
    </r>
  </si>
  <si>
    <t>BASE CONTRACT  YEAR  1  -  TOTAL  MAXIMUM  CONTRACT  AMOUNT                                                                                                                              (Sum of the Total Prices for Transaction + Marketing + Labor)</t>
  </si>
  <si>
    <t>BASE CONTRACT YEAR 1 - TOTAL MARKETING PRICE (Printing + Postage)</t>
  </si>
  <si>
    <t>BASE CONTRACT YEAR 1 - TOTAL TRANSACTION PRICE</t>
  </si>
  <si>
    <t>BASE CONTRACT  YEAR  2  -  TOTAL  MAXIMUM  CONTRACT  AMOUNT                                                                                                                              (Sum of the Total Price for Transaction + Marketing + Labor)</t>
  </si>
  <si>
    <t>BASE CONTRACT YEAR 2 - TOTAL MARKETING PRICE</t>
  </si>
  <si>
    <t>BASE CONTRACT YEAR 2 - TOTAL TRANSACTION PRICE</t>
  </si>
  <si>
    <t>BASE CONTRACT YEAR 3 - TOTAL TRANSACTION PRICE</t>
  </si>
  <si>
    <t>BASE CONTRACT YEAR 3 - TOTAL MARKETING PRICE</t>
  </si>
  <si>
    <t>BASE CONTRACT  YEAR  3  -  TOTAL  MAXIMUM  CONTRACT  AMOUNT                                                                                                                              (Sum of the Total Price for Transaction + Marketing + Labor)</t>
  </si>
  <si>
    <t>BASE CONTRACT YEAR 4 - TOTAL TRANSACTION PRICE</t>
  </si>
  <si>
    <t>BASE CONTRACT  YEAR  4  -  TOTAL  MAXIMUM  CONTRACT  AMOUNT                                                                                                                              (Sum of the Total Price for Transaction + Marketing + Labor)</t>
  </si>
  <si>
    <t>BASE CONTRACT YEAR 5 - TOTAL TRANSACTION PRICE</t>
  </si>
  <si>
    <t>BASE CONTRACT  YEAR  5  -  TOTAL  MAXIMUM  CONTRACT  AMOUNT                                                                                                                              (Sum of the Total Price for Transaction + Marketing + Labor)</t>
  </si>
  <si>
    <t>TOTAL TRANSITION SERVICES PRICE (from Page 1, Row 3, Column B)</t>
  </si>
  <si>
    <r>
      <t xml:space="preserve">* GRAND TOTAL PRICE FOR STATE DISBURSEMENT UNIT SERVICES                                                                  </t>
    </r>
    <r>
      <rPr>
        <b/>
        <sz val="12"/>
        <color indexed="9"/>
        <rFont val="Calibri"/>
        <family val="2"/>
      </rPr>
      <t>(Sum of the Total  Price for Transition Services + Total Maximum Contract Amount for all Years)</t>
    </r>
  </si>
  <si>
    <t>Postage</t>
  </si>
  <si>
    <t>BASE CONTRACT YEAR 4 - TOTAL MARKETING PRICE + POSTAGE</t>
  </si>
  <si>
    <t>BASE CONTRACT YEAR 5 - TOTAL MARKETING PRICE + POSTAGE</t>
  </si>
  <si>
    <r>
      <t>INSTRUCTIONS:</t>
    </r>
    <r>
      <rPr>
        <sz val="11"/>
        <color theme="1"/>
        <rFont val="Calibri"/>
        <family val="2"/>
        <scheme val="minor"/>
      </rPr>
      <t xml:space="preserve">   All Offerors shall insert their fully loaded Fixed Unit Prices for Section I (Transaction Types) and Section II (Marketing Materials and Postage) where indicated.  All Offerors shall insert their Hourly Rate for each Labor Category listed in Section III where indicated.  The Sub-Total and/or Total Price for each Section (I, II and III) will automatically calculate, as well as the Base Contract Year 2 - Total Maximum Contract Amount (Row 20).  No increases in the fully loaded Fixed Unit or Labor Prices shall be allowed except as provided in this Pricing Proposal.  All Prices (Fixed Unit and Labor) shall take into consideration all profit, direct and indirect costs associated with fulfilling the requirements of this RFP.  All quantities are only estimates that cannot be guaranteed.  Actual quantities may be higher or lower.  The Base Contract Year 2 - Total Maximum Contract Amount (Row 20) will automatically carryover to the Pricing Proposal Summary (page 8 of 8).</t>
    </r>
  </si>
  <si>
    <r>
      <t>INSTRUCTIONS:</t>
    </r>
    <r>
      <rPr>
        <sz val="11"/>
        <color theme="1"/>
        <rFont val="Calibri"/>
        <family val="2"/>
        <scheme val="minor"/>
      </rPr>
      <t xml:space="preserve">   All Offerors shall insert their fully loaded Fixed Unit Prices for Section I (Transaction Types) and Section II (Marketing Materials and Postage) where indicated.  All Offerors shall insert their Hourly Rate for each Labor Category listed in Section III where indicated.  The Sub-Total and/or Total Price for each Section (I, II and III) will automatically calculate, as well as the Base Contract Year 1 - Total Maximum Contract Amount (Row 20).  No increases in the fully loaded Fixed Unit or Labor Prices shall be allowed except as provided in this Pricing Proposal.  All Prices (Fixed Unit and Labor) shall take into consideration all profit, direct and indirect costs associated with fulfilling the requirements of this RFP.  All quantities are only estimates that cannot be guaranteed.  Actual quantities may be higher or lower.  The Base Contract Year 1 - Total Maximum Contract Amount (Row 20) will automatically carryover to the Pricing Proposal Summary (page 8 of 8).</t>
    </r>
  </si>
  <si>
    <r>
      <t>INSTRUCTIONS:</t>
    </r>
    <r>
      <rPr>
        <sz val="11"/>
        <color theme="1"/>
        <rFont val="Calibri"/>
        <family val="2"/>
        <scheme val="minor"/>
      </rPr>
      <t xml:space="preserve">   All Offerors shall insert their fully loaded Fixed Unit Prices for Section I (Transaction Types) and Section II (Marketing Materials and Postage) where indicated.  All Offerors shall insert their Hourly Rate for each Labor Category listed in Section III where indicated.  The Sub-Total and/or Total Price for each Section (I, II and III) will automatically calculate, as well as the Base Contract Year 3 - Total Maximum Contract Amount (Row 20).  No increases in the fully loaded Fixed Unit or Labor Prices shall be allowed except as provided in this Pricing Proposal.  All Prices (Fixed Unit and Labor) shall take into consideration all profit, direct and indirect costs associated with fulfilling the requirements of this RFP.  All quantities are only estimates that cannot be guaranteed.  Actual quantities may be higher or lower.  The Base Contract Year 3 - Total Maximum Contract Amount (Row 20) will automatically carryover to the Pricing Proposal Summary (page 8 of 8).</t>
    </r>
  </si>
  <si>
    <r>
      <t>INSTRUCTIONS:</t>
    </r>
    <r>
      <rPr>
        <sz val="11"/>
        <color theme="1"/>
        <rFont val="Calibri"/>
        <family val="2"/>
        <scheme val="minor"/>
      </rPr>
      <t xml:space="preserve">   All Offerors shall insert their fully loaded Fixed Unit Prices for Section I (Transaction Types) and Section II (Marketing Materials and Postage) where indicated.  All Offerors shall insert their Hourly Rate for each Labor Category listed in Section III where indicated.  The Sub-Total and/or Total Price for each Section (I, II and III) will automatically calculate, as well as the Base Contract Year 4 - Total Maximum Contract Amount (Row 20).  No increases in the fully loaded Fixed Unit or Labor Prices shall be allowed except as provided in this Pricing Proposal.  All Prices (Fixed Unit and Labor) shall take into consideration all profit, direct and indirect costs associated with fulfilling the requirements of this RFP.  All quantities are only estimates that cannot be guaranteed.  Actual quantities may be higher or lower.  The Base Contract Year 4 - Total Maximum Contract Amount (Row 20) will automatically carryover to the Pricing Proposal Summary (page 8 of 8).</t>
    </r>
  </si>
  <si>
    <r>
      <t>INSTRUCTIONS:</t>
    </r>
    <r>
      <rPr>
        <sz val="11"/>
        <color theme="1"/>
        <rFont val="Calibri"/>
        <family val="2"/>
        <scheme val="minor"/>
      </rPr>
      <t xml:space="preserve">   All Offerors shall insert their fully loaded Fixed Unit Prices for Section I (Transaction Types) and Section II (Marketing Materials and Postage) where indicated.  All Offerors shall insert their Hourly Rate for each Labor Category listed in Section III where indicated.  The Sub-Total and/or Total Price for each Section (I, II and III) will automatically calculate, as well as the Base Contract Year 5 - Total Maximum Contract Amount (Row 20).  No increases in the fully loaded Fixed Unit or Labor Prices shall be allowed except as provided in this Pricing Proposal.  All Prices (Fixed Unit and Labor) shall take into consideration all profit, direct and indirect costs associated with fulfilling the requirements of this RFP.  All quantities are only estimates that cannot be guaranteed.  Actual quantities may be higher or lower.  The Base Contract Year 5 - Total Maximum Contract Amount (Row 20) will automatically carryover to the Pricing Proposal Summary (page 8 of 8).</t>
    </r>
  </si>
  <si>
    <r>
      <t>INSTRUCTIONS:</t>
    </r>
    <r>
      <rPr>
        <sz val="11"/>
        <color theme="1"/>
        <rFont val="Calibri"/>
        <family val="2"/>
        <scheme val="minor"/>
      </rPr>
      <t xml:space="preserve">   All Offerors shall insert their fully loaded Fixed Unit Prices for Section I (Transaction Types) and Section II (Marketing Materials and Postage) where indicated.  All Offerors shall insert their Hourly Rate for each Labor Category listed in Section III where indicated.  The Sub-Total and/or Total Price for each Section (I, II and III) will automatically calculate, as well as the 2-Year Option Period - Total Maximum Contract Amount (Row 20).  No increases in the fully loaded Fixed Unit or Labor Prices shall be allowed except as provided in this Pricing Proposal.  All Prices (Fixed Unit and Labor) shall take into consideration all profit, direct and indirect costs associated with fulfilling the requirements of this RFP.  All quantities are only estimates that cannot be guaranteed.  Actual quantities may be higher or lower.  The 2-Year Option Period - Total Maximum Contract Amount (Row 20) will automatically carryover to the Pricing Proposal Summary (page 8 of 8).</t>
    </r>
  </si>
  <si>
    <t>CHILD SUPPORT ADMINISTRATION</t>
  </si>
  <si>
    <t>EFT Outreach (RFP Sections 2.3.7 and 2.3.8)</t>
  </si>
  <si>
    <t>Local Office Mail Processing</t>
  </si>
  <si>
    <t>(RFP Sections 2.3.4 K, 2.3.4 L, 2.3.4 M)</t>
  </si>
  <si>
    <r>
      <t>One-Time Only Transition-In Price (</t>
    </r>
    <r>
      <rPr>
        <b/>
        <sz val="12"/>
        <rFont val="Calibri"/>
        <family val="2"/>
        <scheme val="minor"/>
      </rPr>
      <t>RFP Section 3.1</t>
    </r>
    <r>
      <rPr>
        <b/>
        <sz val="12"/>
        <color theme="1"/>
        <rFont val="Calibri"/>
        <family val="2"/>
        <scheme val="minor"/>
      </rPr>
      <t>)</t>
    </r>
  </si>
  <si>
    <r>
      <t>One-Time Only Transition-Out Price (</t>
    </r>
    <r>
      <rPr>
        <b/>
        <sz val="12"/>
        <rFont val="Calibri"/>
        <family val="2"/>
        <scheme val="minor"/>
      </rPr>
      <t>RFP Section 3.2</t>
    </r>
    <r>
      <rPr>
        <b/>
        <sz val="12"/>
        <color theme="1"/>
        <rFont val="Calibri"/>
        <family val="2"/>
        <scheme val="minor"/>
      </rPr>
      <t>)</t>
    </r>
  </si>
  <si>
    <t>Payment &amp; Local Mail Processing  (RFP Sections 2.3.4. A &amp; 2.3.4.D)</t>
  </si>
  <si>
    <t>0 - 800</t>
  </si>
  <si>
    <t>0 - 2,700</t>
  </si>
  <si>
    <t>2,700 - 3,700+</t>
  </si>
  <si>
    <t>800 - 2,000+</t>
  </si>
  <si>
    <t>0 - 1,300</t>
  </si>
  <si>
    <t>0 - 3,149,800</t>
  </si>
  <si>
    <t>0 - 270,000</t>
  </si>
  <si>
    <t>3,113,501 - 3,492,800+</t>
  </si>
  <si>
    <t>270,000 - 270,400+</t>
  </si>
  <si>
    <t>1,300 - 2,600+</t>
  </si>
  <si>
    <t>Printing of Marketing Materials                                                (RFP 2.3.4 N 5)</t>
  </si>
  <si>
    <t>0 - 44,000</t>
  </si>
  <si>
    <t>44,000 - 51,000+</t>
  </si>
  <si>
    <t>Payment &amp; Local Mail Processing (RFP Sections 2.3.4. A &amp; 2.3.4.D)</t>
  </si>
  <si>
    <t>Payment &amp; Local Mail Processing   (RFP Sections 2.3.4. A &amp; 2.3.4.D)</t>
  </si>
  <si>
    <t>0 - 6,300,000</t>
  </si>
  <si>
    <t>6,300,000 - 6,986,000+</t>
  </si>
  <si>
    <t>0 - 540,000</t>
  </si>
  <si>
    <t>540,000 - 541,000+</t>
  </si>
  <si>
    <t>0 - 16,000</t>
  </si>
  <si>
    <t>16,000 - 20,000+</t>
  </si>
  <si>
    <t>0 - 5,400</t>
  </si>
  <si>
    <t>5,400 - 6,400+</t>
  </si>
  <si>
    <t>0 - 2,600</t>
  </si>
  <si>
    <t>2,600 -        5,200+</t>
  </si>
  <si>
    <t>0 - 600</t>
  </si>
  <si>
    <t>0 - 88,000</t>
  </si>
  <si>
    <t>88,000 -     102,000+</t>
  </si>
  <si>
    <t>600 - 1200+</t>
  </si>
  <si>
    <t>0 - 1200</t>
  </si>
  <si>
    <t>1,200 - 2,400+</t>
  </si>
  <si>
    <t>Printing of Marketing Materials                                                      (RFP 2.3.4 N 5)</t>
  </si>
  <si>
    <r>
      <rPr>
        <b/>
        <sz val="11"/>
        <rFont val="Calibri"/>
        <family val="2"/>
        <scheme val="minor"/>
      </rPr>
      <t xml:space="preserve">Printing of Marketing Materials   </t>
    </r>
    <r>
      <rPr>
        <b/>
        <sz val="11"/>
        <color rgb="FFFF0000"/>
        <rFont val="Calibri"/>
        <family val="2"/>
        <scheme val="minor"/>
      </rPr>
      <t xml:space="preserve"> </t>
    </r>
    <r>
      <rPr>
        <b/>
        <sz val="11"/>
        <color theme="1"/>
        <rFont val="Calibri"/>
        <family val="2"/>
        <scheme val="minor"/>
      </rPr>
      <t xml:space="preserve">                                                     (RFP 2.3.4 N 5)</t>
    </r>
  </si>
  <si>
    <r>
      <rPr>
        <b/>
        <sz val="11"/>
        <rFont val="Calibri"/>
        <family val="2"/>
        <scheme val="minor"/>
      </rPr>
      <t xml:space="preserve">Printing of Marketing Materials </t>
    </r>
    <r>
      <rPr>
        <b/>
        <sz val="11"/>
        <color rgb="FFFF0000"/>
        <rFont val="Calibri"/>
        <family val="2"/>
        <scheme val="minor"/>
      </rPr>
      <t xml:space="preserve">                                                    </t>
    </r>
    <r>
      <rPr>
        <b/>
        <sz val="11"/>
        <rFont val="Calibri"/>
        <family val="2"/>
        <scheme val="minor"/>
      </rPr>
      <t>(RFP 2.3.4 N 5)</t>
    </r>
  </si>
  <si>
    <t>BASE CONTRACT YEAR 1 - TOTAL MAXIMUM CONTRACT AMOUNT (from page 2, Row 16)</t>
  </si>
  <si>
    <t>BASE CONTRACT YEAR 2 - TOTAL MAXIMUM CONTRACT AMOUNT (from page 3, Row 16)</t>
  </si>
  <si>
    <t>BASE CONTRACT YEAR 3 - TOTAL MAXIMUM CONTRACT AMOUNT (from page 4, Row 16)</t>
  </si>
  <si>
    <t>BASE CONTRACT YEAR 4 - TOTAL MAXIMUM CONTRACT AMOUNT (from page 5, Row 16)</t>
  </si>
  <si>
    <t>BASE CONTRACT YEAR 5 - TOTAL MAXIMUM CONTRACT AMOUNT (from page 6, Row 16)</t>
  </si>
  <si>
    <t>2-YEAR OPTION PERIOD - TOTAL MAXIMUM CONTRACT AMOUNT (from page 7, Row 16)</t>
  </si>
  <si>
    <r>
      <rPr>
        <b/>
        <sz val="14"/>
        <color indexed="8"/>
        <rFont val="Calibri"/>
        <family val="2"/>
      </rPr>
      <t>Page 1 of 8</t>
    </r>
    <r>
      <rPr>
        <sz val="14"/>
        <color indexed="8"/>
        <rFont val="Calibri"/>
        <family val="2"/>
      </rPr>
      <t>, requests the Offeror's Fixed Prices for Transition Services (In and Out) found in RFP Sections 3.1 and 3.2.   The dollar values submitted shall be rounded and not include 'cents'.</t>
    </r>
  </si>
  <si>
    <r>
      <rPr>
        <b/>
        <sz val="14"/>
        <color indexed="8"/>
        <rFont val="Calibri"/>
        <family val="2"/>
      </rPr>
      <t>Pages 2 through 6 of 8</t>
    </r>
    <r>
      <rPr>
        <sz val="14"/>
        <color indexed="8"/>
        <rFont val="Calibri"/>
        <family val="2"/>
      </rPr>
      <t>, requests the Offeror's fully loaded Fixed Unit Prices for each Transaction Type listed (</t>
    </r>
    <r>
      <rPr>
        <sz val="14"/>
        <color rgb="FFFF0000"/>
        <rFont val="Calibri"/>
        <family val="2"/>
      </rPr>
      <t>found in RFP Section 2.3.4?</t>
    </r>
    <r>
      <rPr>
        <sz val="14"/>
        <color indexed="8"/>
        <rFont val="Calibri"/>
        <family val="2"/>
      </rPr>
      <t xml:space="preserve">) as well as the Offeror's fully loaded Fixed Unit Prices for the Printing of Marketing Materials to include Postage </t>
    </r>
    <r>
      <rPr>
        <sz val="14"/>
        <color rgb="FFFF0000"/>
        <rFont val="Calibri"/>
        <family val="2"/>
      </rPr>
      <t>(found in RFP</t>
    </r>
    <r>
      <rPr>
        <sz val="14"/>
        <color indexed="8"/>
        <rFont val="Calibri"/>
        <family val="2"/>
      </rPr>
      <t xml:space="preserve"> </t>
    </r>
    <r>
      <rPr>
        <sz val="14"/>
        <color rgb="FFFF0000"/>
        <rFont val="Calibri"/>
        <family val="2"/>
      </rPr>
      <t>Section 2.3.4 N 5?</t>
    </r>
    <r>
      <rPr>
        <sz val="14"/>
        <color indexed="8"/>
        <rFont val="Calibri"/>
        <family val="2"/>
      </rPr>
      <t>).  A separate page is provided for each Year of the 5-year base contract period.  The dollar values submitted shall be rounded and not include 'cents'.</t>
    </r>
  </si>
  <si>
    <r>
      <rPr>
        <b/>
        <sz val="14"/>
        <color indexed="8"/>
        <rFont val="Calibri"/>
        <family val="2"/>
      </rPr>
      <t>Page 7 of 8</t>
    </r>
    <r>
      <rPr>
        <sz val="14"/>
        <color indexed="8"/>
        <rFont val="Calibri"/>
        <family val="2"/>
      </rPr>
      <t>, requests for the sole 2-Year Option Period the Offeror's fully loaded Fixed Unit Prices for each Transaction Type listed (found in RFP Section 2.3.4) as well as the Offeror's fully loaded Fixed Unit Prices for the Printing of Marketing Materials to include Postage (</t>
    </r>
    <r>
      <rPr>
        <sz val="14"/>
        <color rgb="FFFF0000"/>
        <rFont val="Calibri"/>
        <family val="2"/>
      </rPr>
      <t>found in RFP Section 2.3.4 N 5?</t>
    </r>
    <r>
      <rPr>
        <sz val="14"/>
        <color indexed="8"/>
        <rFont val="Calibri"/>
        <family val="2"/>
      </rPr>
      <t>).  All estimated quantities (volumes) are doubled for the 2-Year Option Period.  The dollar values submitted shall be rounded and not include 'cents'.</t>
    </r>
  </si>
  <si>
    <t>AGENCY CONTROL NUMBER:  CSA/SDU/24-001-S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</si>
</sst>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24" x14ac:knownFonts="1">
    <font>
      <sz val="11"/>
      <color theme="1"/>
      <name val="Calibri"/>
      <family val="2"/>
      <scheme val="minor"/>
    </font>
    <font>
      <b/>
      <sz val="14"/>
      <color indexed="8"/>
      <name val="Calibri"/>
      <family val="2"/>
    </font>
    <font>
      <b/>
      <sz val="12"/>
      <color indexed="8"/>
      <name val="Calibri"/>
      <family val="2"/>
    </font>
    <font>
      <sz val="12"/>
      <color indexed="8"/>
      <name val="Calibri"/>
      <family val="2"/>
    </font>
    <font>
      <b/>
      <sz val="12"/>
      <color indexed="9"/>
      <name val="Calibri"/>
      <family val="2"/>
    </font>
    <font>
      <b/>
      <sz val="9"/>
      <color indexed="8"/>
      <name val="Calibri"/>
      <family val="2"/>
    </font>
    <font>
      <sz val="14"/>
      <color indexed="8"/>
      <name val="Calibri"/>
      <family val="2"/>
    </font>
    <font>
      <sz val="12"/>
      <color theme="1"/>
      <name val="Calibri"/>
      <family val="2"/>
      <scheme val="minor"/>
    </font>
    <font>
      <b/>
      <sz val="12"/>
      <color theme="1"/>
      <name val="Calibri"/>
      <family val="2"/>
      <scheme val="minor"/>
    </font>
    <font>
      <b/>
      <sz val="11"/>
      <color theme="1"/>
      <name val="Calibri"/>
      <family val="2"/>
      <scheme val="minor"/>
    </font>
    <font>
      <b/>
      <sz val="11"/>
      <color theme="0"/>
      <name val="Calibri"/>
      <family val="2"/>
      <scheme val="minor"/>
    </font>
    <font>
      <b/>
      <sz val="14"/>
      <color theme="0"/>
      <name val="Calibri"/>
      <family val="2"/>
      <scheme val="minor"/>
    </font>
    <font>
      <sz val="14"/>
      <color theme="1"/>
      <name val="Calibri"/>
      <family val="2"/>
      <scheme val="minor"/>
    </font>
    <font>
      <b/>
      <sz val="16"/>
      <color theme="1"/>
      <name val="Calibri"/>
      <family val="2"/>
      <scheme val="minor"/>
    </font>
    <font>
      <b/>
      <sz val="14"/>
      <color theme="1"/>
      <name val="Calibri"/>
      <family val="2"/>
      <scheme val="minor"/>
    </font>
    <font>
      <b/>
      <i/>
      <sz val="10"/>
      <color rgb="FFC0504D"/>
      <name val="Times New Roman"/>
      <family val="1"/>
    </font>
    <font>
      <b/>
      <sz val="12"/>
      <color theme="0"/>
      <name val="Calibri"/>
      <family val="2"/>
      <scheme val="minor"/>
    </font>
    <font>
      <b/>
      <sz val="10"/>
      <color theme="1"/>
      <name val="Calibri"/>
      <family val="2"/>
      <scheme val="minor"/>
    </font>
    <font>
      <b/>
      <sz val="11"/>
      <color rgb="FFFF0000"/>
      <name val="Calibri"/>
      <family val="2"/>
      <scheme val="minor"/>
    </font>
    <font>
      <sz val="11"/>
      <color theme="1"/>
      <name val="Calibri"/>
      <family val="2"/>
      <scheme val="minor"/>
    </font>
    <font>
      <b/>
      <sz val="11"/>
      <name val="Calibri"/>
      <family val="2"/>
      <scheme val="minor"/>
    </font>
    <font>
      <b/>
      <sz val="12"/>
      <name val="Calibri"/>
      <family val="2"/>
      <scheme val="minor"/>
    </font>
    <font>
      <sz val="11"/>
      <name val="Calibri"/>
      <family val="2"/>
      <scheme val="minor"/>
    </font>
    <font>
      <sz val="14"/>
      <color rgb="FFFF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rgb="FF920000"/>
        <bgColor indexed="64"/>
      </patternFill>
    </fill>
    <fill>
      <patternFill patternType="solid">
        <fgColor theme="1"/>
        <bgColor indexed="64"/>
      </patternFill>
    </fill>
    <fill>
      <patternFill patternType="solid">
        <fgColor rgb="FF860000"/>
        <bgColor indexed="64"/>
      </patternFill>
    </fill>
    <fill>
      <patternFill patternType="solid">
        <fgColor rgb="FFCA9F24"/>
        <bgColor indexed="64"/>
      </patternFill>
    </fill>
    <fill>
      <patternFill patternType="solid">
        <fgColor rgb="FFFFFF00"/>
        <bgColor indexed="64"/>
      </patternFill>
    </fill>
  </fills>
  <borders count="5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ck">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ck">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bottom style="double">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double">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double">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ck">
        <color indexed="64"/>
      </top>
      <bottom style="thick">
        <color indexed="64"/>
      </bottom>
      <diagonal/>
    </border>
    <border>
      <left style="medium">
        <color indexed="64"/>
      </left>
      <right/>
      <top/>
      <bottom/>
      <diagonal/>
    </border>
    <border>
      <left style="medium">
        <color indexed="64"/>
      </left>
      <right style="thick">
        <color indexed="64"/>
      </right>
      <top/>
      <bottom/>
      <diagonal/>
    </border>
    <border>
      <left style="medium">
        <color indexed="64"/>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style="double">
        <color indexed="64"/>
      </left>
      <right style="medium">
        <color indexed="64"/>
      </right>
      <top/>
      <bottom/>
      <diagonal/>
    </border>
  </borders>
  <cellStyleXfs count="2">
    <xf numFmtId="0" fontId="0" fillId="0" borderId="0"/>
    <xf numFmtId="44" fontId="19" fillId="0" borderId="0" applyFont="0" applyFill="0" applyBorder="0" applyAlignment="0" applyProtection="0"/>
  </cellStyleXfs>
  <cellXfs count="255">
    <xf numFmtId="0" fontId="0" fillId="0" borderId="0" xfId="0"/>
    <xf numFmtId="0" fontId="7" fillId="0" borderId="0" xfId="0" applyFont="1"/>
    <xf numFmtId="0" fontId="8" fillId="0" borderId="0" xfId="0" applyFont="1"/>
    <xf numFmtId="0" fontId="7" fillId="0" borderId="0" xfId="0" applyFont="1" applyAlignment="1">
      <alignment horizontal="left" wrapText="1"/>
    </xf>
    <xf numFmtId="0" fontId="9" fillId="0" borderId="1" xfId="0" applyFont="1" applyBorder="1" applyAlignment="1">
      <alignment horizontal="center"/>
    </xf>
    <xf numFmtId="0" fontId="9" fillId="2" borderId="2" xfId="0" applyFont="1" applyFill="1" applyBorder="1"/>
    <xf numFmtId="0" fontId="9" fillId="2" borderId="3" xfId="0" applyFont="1" applyFill="1" applyBorder="1"/>
    <xf numFmtId="0" fontId="9" fillId="2" borderId="4" xfId="0" applyFont="1" applyFill="1" applyBorder="1"/>
    <xf numFmtId="0" fontId="9" fillId="0" borderId="5" xfId="0" applyFont="1" applyBorder="1" applyAlignment="1">
      <alignment horizontal="center"/>
    </xf>
    <xf numFmtId="0" fontId="10" fillId="3" borderId="5" xfId="0" applyFont="1" applyFill="1" applyBorder="1" applyAlignment="1">
      <alignment horizontal="center"/>
    </xf>
    <xf numFmtId="0" fontId="10" fillId="3" borderId="6" xfId="0" applyFont="1" applyFill="1" applyBorder="1" applyAlignment="1">
      <alignment horizontal="center"/>
    </xf>
    <xf numFmtId="0" fontId="10" fillId="3" borderId="4" xfId="0" applyFont="1" applyFill="1" applyBorder="1" applyAlignment="1">
      <alignment horizontal="center"/>
    </xf>
    <xf numFmtId="0" fontId="9" fillId="2" borderId="5" xfId="0" applyFont="1" applyFill="1" applyBorder="1" applyAlignment="1">
      <alignment horizontal="center" vertical="center" wrapText="1"/>
    </xf>
    <xf numFmtId="0" fontId="9" fillId="2" borderId="5" xfId="0" applyFont="1" applyFill="1" applyBorder="1" applyAlignment="1">
      <alignment horizontal="center" wrapText="1"/>
    </xf>
    <xf numFmtId="0" fontId="9" fillId="2" borderId="7"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0" borderId="8" xfId="0" applyFont="1" applyBorder="1" applyAlignment="1">
      <alignment horizontal="center" vertical="center"/>
    </xf>
    <xf numFmtId="164" fontId="9" fillId="0" borderId="9" xfId="0" applyNumberFormat="1" applyFont="1" applyBorder="1" applyAlignment="1">
      <alignment horizontal="center" vertical="center"/>
    </xf>
    <xf numFmtId="164" fontId="9" fillId="0" borderId="6" xfId="0" applyNumberFormat="1" applyFont="1" applyBorder="1" applyAlignment="1">
      <alignment horizontal="center" vertical="center"/>
    </xf>
    <xf numFmtId="0" fontId="9" fillId="0" borderId="10" xfId="0" applyFont="1" applyBorder="1" applyAlignment="1">
      <alignment horizontal="center" vertical="center"/>
    </xf>
    <xf numFmtId="164" fontId="9" fillId="0" borderId="11" xfId="0" applyNumberFormat="1" applyFont="1" applyBorder="1" applyAlignment="1">
      <alignment horizontal="center" vertical="center"/>
    </xf>
    <xf numFmtId="164" fontId="9" fillId="0" borderId="12" xfId="0" applyNumberFormat="1" applyFont="1" applyBorder="1" applyAlignment="1">
      <alignment horizontal="center" vertical="center"/>
    </xf>
    <xf numFmtId="164" fontId="9" fillId="0" borderId="13" xfId="0" applyNumberFormat="1" applyFont="1" applyBorder="1" applyAlignment="1">
      <alignment horizontal="center" vertical="center"/>
    </xf>
    <xf numFmtId="0" fontId="9" fillId="0" borderId="8" xfId="0" applyFont="1" applyBorder="1" applyAlignment="1">
      <alignment horizontal="center"/>
    </xf>
    <xf numFmtId="164" fontId="9" fillId="0" borderId="9" xfId="0" applyNumberFormat="1" applyFont="1" applyBorder="1" applyAlignment="1">
      <alignment horizontal="center"/>
    </xf>
    <xf numFmtId="164" fontId="9" fillId="4" borderId="14" xfId="0" applyNumberFormat="1" applyFont="1" applyFill="1" applyBorder="1" applyAlignment="1">
      <alignment horizontal="center"/>
    </xf>
    <xf numFmtId="164" fontId="9" fillId="4" borderId="8" xfId="0" applyNumberFormat="1" applyFont="1" applyFill="1" applyBorder="1" applyAlignment="1">
      <alignment horizontal="center"/>
    </xf>
    <xf numFmtId="164" fontId="9" fillId="0" borderId="15" xfId="0" applyNumberFormat="1" applyFont="1" applyBorder="1" applyAlignment="1">
      <alignment horizontal="center"/>
    </xf>
    <xf numFmtId="164" fontId="9" fillId="0" borderId="14" xfId="0" applyNumberFormat="1" applyFont="1" applyBorder="1" applyAlignment="1">
      <alignment horizontal="center" vertical="center"/>
    </xf>
    <xf numFmtId="0" fontId="9" fillId="0" borderId="5" xfId="0" applyFont="1" applyBorder="1" applyAlignment="1">
      <alignment horizontal="center" vertical="center"/>
    </xf>
    <xf numFmtId="164" fontId="9" fillId="0" borderId="15" xfId="0" applyNumberFormat="1" applyFont="1" applyBorder="1" applyAlignment="1">
      <alignment horizontal="center" vertical="center"/>
    </xf>
    <xf numFmtId="0" fontId="9" fillId="0" borderId="16" xfId="0" applyFont="1" applyBorder="1" applyAlignment="1">
      <alignment horizontal="center"/>
    </xf>
    <xf numFmtId="164" fontId="9" fillId="0" borderId="17" xfId="0" applyNumberFormat="1" applyFont="1" applyBorder="1" applyAlignment="1">
      <alignment horizontal="center"/>
    </xf>
    <xf numFmtId="0" fontId="0" fillId="4" borderId="18" xfId="0" applyFill="1" applyBorder="1"/>
    <xf numFmtId="164" fontId="9" fillId="4" borderId="18" xfId="0" applyNumberFormat="1" applyFont="1" applyFill="1" applyBorder="1" applyAlignment="1">
      <alignment horizontal="center"/>
    </xf>
    <xf numFmtId="164" fontId="9" fillId="0" borderId="19" xfId="0" applyNumberFormat="1" applyFont="1" applyBorder="1" applyAlignment="1">
      <alignment horizontal="center"/>
    </xf>
    <xf numFmtId="164" fontId="9" fillId="0" borderId="8" xfId="0" applyNumberFormat="1" applyFont="1" applyBorder="1" applyAlignment="1">
      <alignment horizontal="center"/>
    </xf>
    <xf numFmtId="0" fontId="0" fillId="4" borderId="8" xfId="0" applyFill="1" applyBorder="1"/>
    <xf numFmtId="164" fontId="9" fillId="0" borderId="6" xfId="0" applyNumberFormat="1" applyFont="1" applyBorder="1" applyAlignment="1">
      <alignment horizontal="center"/>
    </xf>
    <xf numFmtId="0" fontId="9" fillId="0" borderId="20" xfId="0" applyFont="1" applyBorder="1" applyAlignment="1">
      <alignment horizontal="center"/>
    </xf>
    <xf numFmtId="0" fontId="9" fillId="0" borderId="20" xfId="0" applyFont="1" applyBorder="1" applyAlignment="1">
      <alignment horizontal="left"/>
    </xf>
    <xf numFmtId="0" fontId="0" fillId="0" borderId="20" xfId="0" applyBorder="1"/>
    <xf numFmtId="164" fontId="9" fillId="0" borderId="20" xfId="0" applyNumberFormat="1" applyFont="1" applyBorder="1" applyAlignment="1">
      <alignment horizontal="center"/>
    </xf>
    <xf numFmtId="164" fontId="9" fillId="0" borderId="0" xfId="0" applyNumberFormat="1" applyFont="1" applyAlignment="1">
      <alignment horizontal="center"/>
    </xf>
    <xf numFmtId="164" fontId="10" fillId="5" borderId="5" xfId="0" applyNumberFormat="1" applyFont="1" applyFill="1" applyBorder="1" applyAlignment="1">
      <alignment horizontal="center"/>
    </xf>
    <xf numFmtId="164" fontId="10" fillId="5" borderId="3" xfId="0" applyNumberFormat="1" applyFont="1" applyFill="1" applyBorder="1" applyAlignment="1">
      <alignment horizontal="center"/>
    </xf>
    <xf numFmtId="0" fontId="10" fillId="5" borderId="5" xfId="0" applyFont="1" applyFill="1" applyBorder="1" applyAlignment="1">
      <alignment horizontal="center"/>
    </xf>
    <xf numFmtId="164" fontId="9" fillId="0" borderId="14" xfId="0" applyNumberFormat="1" applyFont="1" applyBorder="1" applyAlignment="1">
      <alignment horizontal="center"/>
    </xf>
    <xf numFmtId="164" fontId="9" fillId="0" borderId="4" xfId="0" applyNumberFormat="1" applyFont="1" applyBorder="1" applyAlignment="1">
      <alignment horizontal="center"/>
    </xf>
    <xf numFmtId="0" fontId="9" fillId="0" borderId="0" xfId="0" applyFont="1" applyAlignment="1">
      <alignment horizontal="center" vertical="center"/>
    </xf>
    <xf numFmtId="0" fontId="9" fillId="0" borderId="0" xfId="0" applyFont="1" applyAlignment="1">
      <alignment horizontal="center"/>
    </xf>
    <xf numFmtId="0" fontId="8" fillId="0" borderId="5" xfId="0" applyFont="1" applyBorder="1" applyAlignment="1">
      <alignment horizontal="center"/>
    </xf>
    <xf numFmtId="164" fontId="8" fillId="0" borderId="5" xfId="0" applyNumberFormat="1" applyFont="1" applyBorder="1" applyAlignment="1">
      <alignment horizontal="center"/>
    </xf>
    <xf numFmtId="0" fontId="8" fillId="0" borderId="1" xfId="0" applyFont="1" applyBorder="1" applyAlignment="1">
      <alignment horizontal="center"/>
    </xf>
    <xf numFmtId="164" fontId="8" fillId="0" borderId="21" xfId="0" applyNumberFormat="1" applyFont="1" applyBorder="1" applyAlignment="1">
      <alignment horizontal="center"/>
    </xf>
    <xf numFmtId="164" fontId="11" fillId="3" borderId="5" xfId="0" applyNumberFormat="1" applyFont="1" applyFill="1" applyBorder="1" applyAlignment="1">
      <alignment horizontal="center" vertical="center"/>
    </xf>
    <xf numFmtId="0" fontId="9" fillId="0" borderId="0" xfId="0" applyFont="1"/>
    <xf numFmtId="0" fontId="9" fillId="0" borderId="0" xfId="0" applyFont="1" applyAlignment="1">
      <alignment horizontal="left"/>
    </xf>
    <xf numFmtId="0" fontId="8" fillId="0" borderId="20"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9" fillId="0" borderId="22" xfId="0" applyFont="1" applyBorder="1" applyAlignment="1">
      <alignment horizontal="center"/>
    </xf>
    <xf numFmtId="0" fontId="0" fillId="0" borderId="0" xfId="0" applyAlignment="1">
      <alignment horizontal="center" vertical="center"/>
    </xf>
    <xf numFmtId="0" fontId="9" fillId="0" borderId="0" xfId="0" applyFont="1" applyAlignment="1">
      <alignment vertical="center"/>
    </xf>
    <xf numFmtId="0" fontId="9" fillId="0" borderId="20" xfId="0" applyFont="1" applyBorder="1" applyAlignment="1">
      <alignment vertical="center"/>
    </xf>
    <xf numFmtId="0" fontId="9" fillId="0" borderId="3" xfId="0" applyFont="1" applyBorder="1" applyAlignment="1">
      <alignment vertical="center"/>
    </xf>
    <xf numFmtId="0" fontId="9" fillId="0" borderId="23" xfId="0" applyFont="1" applyBorder="1" applyAlignment="1">
      <alignment vertical="center"/>
    </xf>
    <xf numFmtId="164" fontId="9" fillId="0" borderId="46" xfId="0" applyNumberFormat="1" applyFont="1" applyBorder="1" applyAlignment="1">
      <alignment horizontal="center" vertical="center"/>
    </xf>
    <xf numFmtId="164" fontId="9" fillId="0" borderId="40" xfId="0" applyNumberFormat="1" applyFont="1" applyBorder="1" applyAlignment="1">
      <alignment horizontal="center" vertical="center"/>
    </xf>
    <xf numFmtId="0" fontId="9" fillId="0" borderId="44" xfId="0" applyFont="1" applyBorder="1" applyAlignment="1">
      <alignment horizontal="center" vertical="center"/>
    </xf>
    <xf numFmtId="164" fontId="9" fillId="0" borderId="47" xfId="0" applyNumberFormat="1" applyFont="1" applyBorder="1" applyAlignment="1">
      <alignment horizontal="center" vertical="center"/>
    </xf>
    <xf numFmtId="164" fontId="9" fillId="0" borderId="45" xfId="0" applyNumberFormat="1" applyFont="1" applyBorder="1" applyAlignment="1">
      <alignment horizontal="center" vertical="center"/>
    </xf>
    <xf numFmtId="0" fontId="9" fillId="0" borderId="47" xfId="0" applyFont="1" applyBorder="1" applyAlignment="1">
      <alignment horizontal="center" vertical="center"/>
    </xf>
    <xf numFmtId="164" fontId="9" fillId="0" borderId="51" xfId="0" applyNumberFormat="1" applyFont="1" applyBorder="1" applyAlignment="1">
      <alignment horizontal="center" vertical="center"/>
    </xf>
    <xf numFmtId="165" fontId="9" fillId="0" borderId="44" xfId="0" applyNumberFormat="1" applyFont="1" applyBorder="1" applyAlignment="1" applyProtection="1">
      <alignment horizontal="center" vertical="center"/>
      <protection locked="0"/>
    </xf>
    <xf numFmtId="0" fontId="0" fillId="0" borderId="0" xfId="0" applyAlignment="1">
      <alignment horizontal="center"/>
    </xf>
    <xf numFmtId="3" fontId="0" fillId="0" borderId="8" xfId="0" applyNumberFormat="1" applyBorder="1" applyAlignment="1">
      <alignment horizontal="center" vertical="center"/>
    </xf>
    <xf numFmtId="3" fontId="0" fillId="0" borderId="5" xfId="0" applyNumberFormat="1" applyBorder="1" applyAlignment="1">
      <alignment horizontal="center" vertical="center"/>
    </xf>
    <xf numFmtId="3" fontId="0" fillId="0" borderId="5" xfId="0" applyNumberFormat="1" applyBorder="1" applyAlignment="1">
      <alignment horizontal="center"/>
    </xf>
    <xf numFmtId="0" fontId="22" fillId="0" borderId="47" xfId="0" applyFont="1" applyBorder="1" applyAlignment="1">
      <alignment horizontal="center" vertical="center"/>
    </xf>
    <xf numFmtId="3" fontId="22" fillId="0" borderId="40" xfId="0" applyNumberFormat="1" applyFont="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164" fontId="0" fillId="0" borderId="14" xfId="0" applyNumberFormat="1" applyBorder="1" applyAlignment="1">
      <alignment horizontal="center" wrapText="1"/>
    </xf>
    <xf numFmtId="164" fontId="0" fillId="0" borderId="13" xfId="0" applyNumberFormat="1" applyBorder="1" applyAlignment="1">
      <alignment horizont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47" xfId="0" applyBorder="1" applyAlignment="1">
      <alignment horizontal="center" vertical="center"/>
    </xf>
    <xf numFmtId="0" fontId="0" fillId="0" borderId="40" xfId="0" applyBorder="1" applyAlignment="1">
      <alignment horizontal="center" wrapText="1"/>
    </xf>
    <xf numFmtId="164" fontId="9" fillId="0" borderId="47" xfId="0" applyNumberFormat="1" applyFont="1" applyBorder="1" applyAlignment="1" applyProtection="1">
      <alignment horizontal="center" vertical="center"/>
      <protection locked="0"/>
    </xf>
    <xf numFmtId="164" fontId="9" fillId="0" borderId="44" xfId="0" applyNumberFormat="1" applyFont="1" applyBorder="1" applyAlignment="1" applyProtection="1">
      <alignment horizontal="center" vertical="center"/>
      <protection locked="0"/>
    </xf>
    <xf numFmtId="164" fontId="9" fillId="0" borderId="14" xfId="0" applyNumberFormat="1" applyFont="1" applyBorder="1" applyAlignment="1" applyProtection="1">
      <alignment horizontal="center" vertical="center"/>
      <protection locked="0"/>
    </xf>
    <xf numFmtId="164" fontId="9" fillId="0" borderId="13" xfId="0" applyNumberFormat="1" applyFont="1" applyBorder="1" applyAlignment="1" applyProtection="1">
      <alignment horizontal="center" vertical="center"/>
      <protection locked="0"/>
    </xf>
    <xf numFmtId="164" fontId="9" fillId="0" borderId="14" xfId="0" applyNumberFormat="1" applyFont="1" applyBorder="1" applyAlignment="1" applyProtection="1">
      <alignment horizontal="center"/>
      <protection locked="0"/>
    </xf>
    <xf numFmtId="164" fontId="9" fillId="0" borderId="4" xfId="0" applyNumberFormat="1" applyFont="1" applyBorder="1" applyAlignment="1" applyProtection="1">
      <alignment horizontal="center"/>
      <protection locked="0"/>
    </xf>
    <xf numFmtId="164" fontId="9" fillId="0" borderId="40" xfId="0" applyNumberFormat="1" applyFont="1" applyBorder="1" applyAlignment="1" applyProtection="1">
      <alignment horizontal="center" vertical="center"/>
      <protection locked="0"/>
    </xf>
    <xf numFmtId="164" fontId="9" fillId="0" borderId="21" xfId="0" applyNumberFormat="1" applyFont="1" applyBorder="1" applyAlignment="1" applyProtection="1">
      <alignment horizontal="center" vertical="center"/>
      <protection locked="0"/>
    </xf>
    <xf numFmtId="3" fontId="9" fillId="0" borderId="0" xfId="1" applyNumberFormat="1" applyFont="1" applyFill="1" applyBorder="1" applyAlignment="1" applyProtection="1">
      <alignment horizontal="center" vertical="center"/>
      <protection locked="0"/>
    </xf>
    <xf numFmtId="0" fontId="15" fillId="0" borderId="0" xfId="0" applyFont="1" applyAlignment="1">
      <alignment horizontal="center"/>
    </xf>
    <xf numFmtId="0" fontId="12" fillId="0" borderId="0" xfId="0" applyFont="1" applyAlignment="1">
      <alignment horizontal="left"/>
    </xf>
    <xf numFmtId="0" fontId="14" fillId="0" borderId="0" xfId="0" applyFont="1" applyAlignment="1">
      <alignment horizontal="left"/>
    </xf>
    <xf numFmtId="0" fontId="13" fillId="0" borderId="0" xfId="0" applyFont="1" applyAlignment="1">
      <alignment horizontal="left"/>
    </xf>
    <xf numFmtId="0" fontId="0" fillId="0" borderId="0" xfId="0" applyAlignment="1">
      <alignment horizontal="left"/>
    </xf>
    <xf numFmtId="0" fontId="6" fillId="0" borderId="0" xfId="0" applyFont="1" applyAlignment="1">
      <alignment horizontal="left" wrapText="1"/>
    </xf>
    <xf numFmtId="0" fontId="12" fillId="0" borderId="0" xfId="0" applyFont="1" applyAlignment="1">
      <alignment horizontal="left" wrapText="1"/>
    </xf>
    <xf numFmtId="0" fontId="0" fillId="0" borderId="0" xfId="0"/>
    <xf numFmtId="0" fontId="13" fillId="0" borderId="0" xfId="0" applyFont="1" applyAlignment="1">
      <alignment horizontal="center"/>
    </xf>
    <xf numFmtId="0" fontId="6" fillId="0" borderId="0" xfId="0" applyFont="1" applyAlignment="1">
      <alignment horizontal="left" vertical="center" wrapText="1"/>
    </xf>
    <xf numFmtId="0" fontId="12" fillId="0" borderId="0" xfId="0" applyFont="1" applyAlignment="1">
      <alignment horizontal="left" vertical="center" wrapText="1"/>
    </xf>
    <xf numFmtId="0" fontId="14" fillId="0" borderId="0" xfId="0" applyFont="1" applyAlignment="1">
      <alignment horizontal="center"/>
    </xf>
    <xf numFmtId="0" fontId="8" fillId="7" borderId="2" xfId="0" applyFont="1" applyFill="1" applyBorder="1" applyAlignment="1">
      <alignment horizontal="center"/>
    </xf>
    <xf numFmtId="0" fontId="8" fillId="7" borderId="3" xfId="0" applyFont="1" applyFill="1" applyBorder="1" applyAlignment="1">
      <alignment horizontal="center"/>
    </xf>
    <xf numFmtId="0" fontId="8" fillId="7" borderId="4" xfId="0" applyFont="1" applyFill="1" applyBorder="1" applyAlignment="1">
      <alignment horizontal="center"/>
    </xf>
    <xf numFmtId="164" fontId="8" fillId="0" borderId="2" xfId="0" applyNumberFormat="1" applyFont="1" applyBorder="1" applyAlignment="1" applyProtection="1">
      <alignment horizontal="center"/>
      <protection locked="0"/>
    </xf>
    <xf numFmtId="164" fontId="8" fillId="0" borderId="4" xfId="0" applyNumberFormat="1" applyFont="1" applyBorder="1" applyAlignment="1" applyProtection="1">
      <alignment horizontal="center"/>
      <protection locked="0"/>
    </xf>
    <xf numFmtId="164" fontId="8" fillId="0" borderId="2" xfId="0" applyNumberFormat="1" applyFont="1" applyBorder="1" applyAlignment="1">
      <alignment horizontal="center"/>
    </xf>
    <xf numFmtId="164" fontId="8" fillId="0" borderId="4" xfId="0" applyNumberFormat="1"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16" fillId="3" borderId="2" xfId="0" applyFont="1" applyFill="1" applyBorder="1" applyAlignment="1">
      <alignment horizontal="center"/>
    </xf>
    <xf numFmtId="0" fontId="16" fillId="3" borderId="3" xfId="0" applyFont="1" applyFill="1" applyBorder="1" applyAlignment="1">
      <alignment horizontal="center"/>
    </xf>
    <xf numFmtId="0" fontId="16" fillId="3" borderId="4"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7" fillId="0" borderId="0" xfId="0" applyFont="1" applyAlignment="1">
      <alignment horizontal="left" vertical="center" wrapText="1"/>
    </xf>
    <xf numFmtId="164" fontId="9" fillId="0" borderId="29" xfId="0" applyNumberFormat="1" applyFont="1" applyBorder="1" applyAlignment="1">
      <alignment horizontal="center" vertical="center"/>
    </xf>
    <xf numFmtId="164" fontId="9" fillId="0" borderId="30" xfId="0" applyNumberFormat="1" applyFont="1" applyBorder="1" applyAlignment="1">
      <alignment horizontal="center" vertical="center"/>
    </xf>
    <xf numFmtId="164" fontId="9" fillId="0" borderId="31" xfId="0" applyNumberFormat="1" applyFont="1" applyBorder="1" applyAlignment="1">
      <alignment horizontal="center" vertical="center"/>
    </xf>
    <xf numFmtId="164" fontId="9" fillId="0" borderId="32" xfId="0" applyNumberFormat="1" applyFon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6" xfId="0" applyBorder="1" applyAlignment="1">
      <alignment horizontal="left" wrapText="1"/>
    </xf>
    <xf numFmtId="0" fontId="0" fillId="0" borderId="37" xfId="0" applyBorder="1" applyAlignment="1">
      <alignment horizontal="left" wrapText="1"/>
    </xf>
    <xf numFmtId="0" fontId="0" fillId="0" borderId="13" xfId="0" applyBorder="1" applyAlignment="1">
      <alignment horizontal="left" wrapTex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0" fillId="5" borderId="2" xfId="0" applyFont="1" applyFill="1" applyBorder="1" applyAlignment="1">
      <alignment horizontal="center"/>
    </xf>
    <xf numFmtId="0" fontId="10" fillId="5" borderId="3" xfId="0" applyFont="1" applyFill="1" applyBorder="1" applyAlignment="1">
      <alignment horizontal="center"/>
    </xf>
    <xf numFmtId="0" fontId="10" fillId="5" borderId="4" xfId="0" applyFont="1" applyFill="1" applyBorder="1" applyAlignment="1">
      <alignment horizontal="center"/>
    </xf>
    <xf numFmtId="0" fontId="9" fillId="0" borderId="38" xfId="0" applyFont="1" applyBorder="1" applyAlignment="1">
      <alignment horizontal="center"/>
    </xf>
    <xf numFmtId="0" fontId="9" fillId="0" borderId="39" xfId="0" applyFont="1" applyBorder="1" applyAlignment="1">
      <alignment horizontal="center"/>
    </xf>
    <xf numFmtId="0" fontId="9" fillId="0" borderId="18"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9" fillId="6" borderId="2" xfId="0" applyFont="1" applyFill="1" applyBorder="1" applyAlignment="1">
      <alignment horizontal="center"/>
    </xf>
    <xf numFmtId="0" fontId="9" fillId="6" borderId="3" xfId="0" applyFont="1" applyFill="1" applyBorder="1" applyAlignment="1">
      <alignment horizontal="center"/>
    </xf>
    <xf numFmtId="0" fontId="9" fillId="6" borderId="4" xfId="0" applyFont="1" applyFill="1" applyBorder="1" applyAlignment="1">
      <alignment horizontal="center"/>
    </xf>
    <xf numFmtId="0" fontId="16" fillId="3" borderId="43" xfId="0" applyFont="1" applyFill="1" applyBorder="1" applyAlignment="1">
      <alignment horizontal="center" wrapText="1"/>
    </xf>
    <xf numFmtId="0" fontId="16" fillId="3" borderId="33" xfId="0" applyFont="1" applyFill="1" applyBorder="1" applyAlignment="1">
      <alignment horizontal="center" wrapText="1"/>
    </xf>
    <xf numFmtId="0" fontId="16" fillId="3" borderId="35" xfId="0" applyFont="1" applyFill="1" applyBorder="1" applyAlignment="1">
      <alignment horizont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164" fontId="9" fillId="0" borderId="1" xfId="0" applyNumberFormat="1" applyFont="1" applyBorder="1" applyAlignment="1" applyProtection="1">
      <alignment horizontal="center" vertical="center"/>
      <protection locked="0"/>
    </xf>
    <xf numFmtId="164" fontId="9" fillId="0" borderId="24" xfId="0" applyNumberFormat="1" applyFont="1" applyBorder="1" applyAlignment="1" applyProtection="1">
      <alignment horizontal="center" vertical="center"/>
      <protection locked="0"/>
    </xf>
    <xf numFmtId="164" fontId="11" fillId="3" borderId="34" xfId="0" applyNumberFormat="1" applyFont="1" applyFill="1" applyBorder="1" applyAlignment="1">
      <alignment horizontal="center" vertical="center"/>
    </xf>
    <xf numFmtId="164" fontId="11" fillId="3" borderId="35" xfId="0" applyNumberFormat="1" applyFont="1" applyFill="1" applyBorder="1" applyAlignment="1">
      <alignment horizontal="center" vertical="center"/>
    </xf>
    <xf numFmtId="0" fontId="9" fillId="0" borderId="20" xfId="0" applyFont="1"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11" fillId="3" borderId="2"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1" xfId="0" applyFont="1" applyFill="1" applyBorder="1" applyAlignment="1">
      <alignment horizontal="center" vertical="center" textRotation="90"/>
    </xf>
    <xf numFmtId="0" fontId="11" fillId="3" borderId="21" xfId="0" applyFont="1" applyFill="1" applyBorder="1" applyAlignment="1">
      <alignment horizontal="center" vertical="center" textRotation="90"/>
    </xf>
    <xf numFmtId="0" fontId="11" fillId="3" borderId="8" xfId="0" applyFont="1" applyFill="1" applyBorder="1" applyAlignment="1">
      <alignment horizontal="center" vertical="center" textRotation="90"/>
    </xf>
    <xf numFmtId="164" fontId="9" fillId="0" borderId="27" xfId="0" applyNumberFormat="1" applyFont="1" applyBorder="1" applyAlignment="1">
      <alignment horizontal="center" vertical="center"/>
    </xf>
    <xf numFmtId="164" fontId="9" fillId="0" borderId="45" xfId="0" applyNumberFormat="1" applyFont="1" applyBorder="1" applyAlignment="1">
      <alignment horizontal="center" vertical="center"/>
    </xf>
    <xf numFmtId="0" fontId="0" fillId="0" borderId="0" xfId="0" applyAlignment="1">
      <alignment horizontal="center"/>
    </xf>
    <xf numFmtId="0" fontId="0" fillId="0" borderId="41" xfId="0" applyBorder="1" applyAlignment="1">
      <alignment horizontal="left" vertical="center" wrapText="1"/>
    </xf>
    <xf numFmtId="0" fontId="0" fillId="0" borderId="23" xfId="0" applyBorder="1" applyAlignment="1">
      <alignment horizontal="left" vertical="center" wrapText="1"/>
    </xf>
    <xf numFmtId="0" fontId="0" fillId="0" borderId="42" xfId="0" applyBorder="1" applyAlignment="1">
      <alignment horizontal="left" vertical="center"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22" xfId="0" applyBorder="1" applyAlignment="1">
      <alignment horizontal="left" vertical="center"/>
    </xf>
    <xf numFmtId="0" fontId="0" fillId="0" borderId="20" xfId="0" applyBorder="1" applyAlignment="1">
      <alignment horizontal="left" vertical="center"/>
    </xf>
    <xf numFmtId="0" fontId="0" fillId="0" borderId="14" xfId="0" applyBorder="1" applyAlignment="1">
      <alignment horizontal="left"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4" xfId="0" applyFont="1" applyFill="1"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0" fontId="0" fillId="0" borderId="25" xfId="0" applyBorder="1" applyAlignment="1">
      <alignment horizontal="center" wrapText="1"/>
    </xf>
    <xf numFmtId="0" fontId="0" fillId="0" borderId="26" xfId="0" applyBorder="1" applyAlignment="1">
      <alignment horizontal="center" wrapText="1"/>
    </xf>
    <xf numFmtId="0" fontId="11" fillId="3" borderId="44" xfId="0" applyFont="1" applyFill="1" applyBorder="1" applyAlignment="1">
      <alignment horizontal="center" vertical="center" textRotation="90"/>
    </xf>
    <xf numFmtId="3" fontId="9" fillId="0" borderId="1" xfId="0" applyNumberFormat="1" applyFont="1" applyBorder="1" applyAlignment="1" applyProtection="1">
      <alignment horizontal="center" vertical="center"/>
      <protection locked="0"/>
    </xf>
    <xf numFmtId="3" fontId="9" fillId="0" borderId="24" xfId="0" applyNumberFormat="1" applyFont="1" applyBorder="1" applyAlignment="1" applyProtection="1">
      <alignment horizontal="center" vertical="center"/>
      <protection locked="0"/>
    </xf>
    <xf numFmtId="0" fontId="9" fillId="0" borderId="22" xfId="0" applyFont="1" applyBorder="1" applyAlignment="1">
      <alignment horizontal="center"/>
    </xf>
    <xf numFmtId="0" fontId="9" fillId="0" borderId="20" xfId="0" applyFont="1" applyBorder="1" applyAlignment="1">
      <alignment horizont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13" xfId="0" applyBorder="1" applyAlignment="1">
      <alignment horizontal="left" vertical="center"/>
    </xf>
    <xf numFmtId="0" fontId="20"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164" fontId="9" fillId="0" borderId="28" xfId="0" applyNumberFormat="1" applyFont="1" applyBorder="1" applyAlignment="1">
      <alignment horizontal="center" vertical="center"/>
    </xf>
    <xf numFmtId="0" fontId="9" fillId="0" borderId="14" xfId="0" applyFont="1" applyBorder="1" applyAlignment="1">
      <alignment horizontal="center"/>
    </xf>
    <xf numFmtId="0" fontId="9" fillId="0" borderId="24" xfId="0" applyFont="1" applyBorder="1" applyAlignment="1">
      <alignment horizontal="center" vertical="center"/>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vertical="center"/>
    </xf>
    <xf numFmtId="0" fontId="0" fillId="0" borderId="40" xfId="0" applyBorder="1" applyAlignment="1">
      <alignment horizontal="left" vertical="center"/>
    </xf>
    <xf numFmtId="0" fontId="9" fillId="6" borderId="22" xfId="0" applyFont="1" applyFill="1" applyBorder="1" applyAlignment="1">
      <alignment horizontal="center" vertical="center"/>
    </xf>
    <xf numFmtId="0" fontId="9" fillId="6" borderId="20" xfId="0" applyFont="1" applyFill="1" applyBorder="1" applyAlignment="1">
      <alignment horizontal="center" vertical="center"/>
    </xf>
    <xf numFmtId="0" fontId="9" fillId="6" borderId="14"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0" fillId="0" borderId="21" xfId="0" applyBorder="1" applyAlignment="1">
      <alignment horizontal="center" vertical="center"/>
    </xf>
    <xf numFmtId="164" fontId="9" fillId="0" borderId="21" xfId="0" applyNumberFormat="1" applyFont="1" applyBorder="1" applyAlignment="1" applyProtection="1">
      <alignment horizontal="center" vertical="center"/>
      <protection locked="0"/>
    </xf>
    <xf numFmtId="164" fontId="9" fillId="0" borderId="46" xfId="0" applyNumberFormat="1" applyFont="1" applyBorder="1" applyAlignment="1">
      <alignment horizontal="center" vertical="center"/>
    </xf>
    <xf numFmtId="0" fontId="20" fillId="0" borderId="2" xfId="0" applyFont="1" applyBorder="1" applyAlignment="1">
      <alignment horizontal="center" vertical="center" wrapText="1"/>
    </xf>
    <xf numFmtId="164" fontId="9" fillId="0" borderId="52" xfId="0" applyNumberFormat="1" applyFont="1" applyBorder="1" applyAlignment="1">
      <alignment horizontal="center" vertical="center"/>
    </xf>
    <xf numFmtId="0" fontId="9" fillId="0" borderId="23" xfId="0" applyFont="1" applyBorder="1" applyAlignment="1">
      <alignment horizontal="center" vertical="center"/>
    </xf>
    <xf numFmtId="0" fontId="9" fillId="0" borderId="0" xfId="0" applyFont="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14" fillId="0" borderId="0" xfId="0" applyFont="1" applyAlignment="1">
      <alignment horizontal="center" vertical="center"/>
    </xf>
    <xf numFmtId="0" fontId="8" fillId="0" borderId="2"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0" fontId="8" fillId="0" borderId="0" xfId="0" applyFont="1" applyAlignment="1">
      <alignment horizontal="left"/>
    </xf>
    <xf numFmtId="0" fontId="8" fillId="0" borderId="41" xfId="0" applyFont="1" applyBorder="1" applyAlignment="1">
      <alignment horizontal="left"/>
    </xf>
    <xf numFmtId="0" fontId="8" fillId="0" borderId="23" xfId="0" applyFont="1" applyBorder="1" applyAlignment="1">
      <alignment horizontal="left"/>
    </xf>
    <xf numFmtId="0" fontId="8" fillId="0" borderId="42" xfId="0" applyFont="1" applyBorder="1" applyAlignment="1">
      <alignment horizontal="left"/>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7" fillId="0" borderId="0" xfId="0" applyFont="1" applyAlignment="1">
      <alignment horizontal="center"/>
    </xf>
    <xf numFmtId="0" fontId="7" fillId="0" borderId="20" xfId="0" applyFont="1" applyBorder="1" applyAlignment="1">
      <alignment horizontal="left"/>
    </xf>
    <xf numFmtId="0" fontId="8" fillId="0" borderId="3" xfId="0" applyFont="1" applyBorder="1" applyAlignment="1" applyProtection="1">
      <alignment horizontal="center"/>
      <protection locked="0"/>
    </xf>
    <xf numFmtId="0" fontId="9" fillId="0" borderId="20" xfId="0" applyFont="1" applyBorder="1" applyAlignment="1" applyProtection="1">
      <alignment horizontal="left"/>
      <protection locked="0"/>
    </xf>
    <xf numFmtId="0" fontId="0" fillId="0" borderId="20" xfId="0" applyBorder="1" applyAlignment="1">
      <alignment horizontal="left"/>
    </xf>
    <xf numFmtId="0" fontId="8" fillId="0" borderId="20" xfId="0" applyFont="1" applyBorder="1" applyAlignment="1" applyProtection="1">
      <alignment horizontal="left"/>
      <protection locked="0"/>
    </xf>
    <xf numFmtId="0" fontId="8" fillId="0" borderId="3" xfId="0" applyFont="1" applyBorder="1" applyAlignment="1" applyProtection="1">
      <alignment horizontal="left"/>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tabSelected="1" view="pageLayout" zoomScaleNormal="100" workbookViewId="0">
      <selection activeCell="A11" sqref="A11:K11"/>
    </sheetView>
  </sheetViews>
  <sheetFormatPr defaultRowHeight="15" x14ac:dyDescent="0.25"/>
  <cols>
    <col min="12" max="16" width="8.85546875" customWidth="1"/>
  </cols>
  <sheetData>
    <row r="1" spans="1:11" x14ac:dyDescent="0.25">
      <c r="A1" s="98" t="s">
        <v>53</v>
      </c>
      <c r="B1" s="98"/>
      <c r="C1" s="98"/>
      <c r="D1" s="98"/>
      <c r="E1" s="98"/>
      <c r="F1" s="98"/>
      <c r="G1" s="98"/>
      <c r="H1" s="98"/>
      <c r="I1" s="98"/>
      <c r="J1" s="98"/>
      <c r="K1" s="98"/>
    </row>
    <row r="2" spans="1:11" x14ac:dyDescent="0.25">
      <c r="A2" s="105"/>
      <c r="B2" s="105"/>
      <c r="C2" s="105"/>
      <c r="D2" s="105"/>
      <c r="E2" s="105"/>
      <c r="F2" s="105"/>
      <c r="G2" s="105"/>
      <c r="H2" s="105"/>
      <c r="I2" s="105"/>
      <c r="J2" s="105"/>
      <c r="K2" s="105"/>
    </row>
    <row r="3" spans="1:11" ht="21" x14ac:dyDescent="0.35">
      <c r="A3" s="106" t="s">
        <v>49</v>
      </c>
      <c r="B3" s="106"/>
      <c r="C3" s="106"/>
      <c r="D3" s="106"/>
      <c r="E3" s="106"/>
      <c r="F3" s="106"/>
      <c r="G3" s="106"/>
      <c r="H3" s="106"/>
      <c r="I3" s="106"/>
      <c r="J3" s="106"/>
      <c r="K3" s="106"/>
    </row>
    <row r="4" spans="1:11" ht="21" x14ac:dyDescent="0.35">
      <c r="A4" s="106" t="s">
        <v>91</v>
      </c>
      <c r="B4" s="106"/>
      <c r="C4" s="106"/>
      <c r="D4" s="106"/>
      <c r="E4" s="106"/>
      <c r="F4" s="106"/>
      <c r="G4" s="106"/>
      <c r="H4" s="106"/>
      <c r="I4" s="106"/>
      <c r="J4" s="106"/>
      <c r="K4" s="106"/>
    </row>
    <row r="5" spans="1:11" x14ac:dyDescent="0.25">
      <c r="A5" s="102"/>
      <c r="B5" s="102"/>
      <c r="C5" s="102"/>
      <c r="D5" s="102"/>
      <c r="E5" s="102"/>
      <c r="F5" s="102"/>
      <c r="G5" s="102"/>
      <c r="H5" s="102"/>
      <c r="I5" s="102"/>
      <c r="J5" s="102"/>
      <c r="K5" s="102"/>
    </row>
    <row r="6" spans="1:11" ht="21" x14ac:dyDescent="0.35">
      <c r="A6" s="106" t="s">
        <v>50</v>
      </c>
      <c r="B6" s="106"/>
      <c r="C6" s="106"/>
      <c r="D6" s="106"/>
      <c r="E6" s="106"/>
      <c r="F6" s="106"/>
      <c r="G6" s="106"/>
      <c r="H6" s="106"/>
      <c r="I6" s="106"/>
      <c r="J6" s="106"/>
      <c r="K6" s="106"/>
    </row>
    <row r="7" spans="1:11" ht="21" x14ac:dyDescent="0.35">
      <c r="A7" s="106" t="s">
        <v>54</v>
      </c>
      <c r="B7" s="106"/>
      <c r="C7" s="106"/>
      <c r="D7" s="106"/>
      <c r="E7" s="106"/>
      <c r="F7" s="106"/>
      <c r="G7" s="106"/>
      <c r="H7" s="106"/>
      <c r="I7" s="106"/>
      <c r="J7" s="106"/>
      <c r="K7" s="106"/>
    </row>
    <row r="8" spans="1:11" ht="18.75" x14ac:dyDescent="0.3">
      <c r="A8" s="109" t="s">
        <v>141</v>
      </c>
      <c r="B8" s="109"/>
      <c r="C8" s="109"/>
      <c r="D8" s="109"/>
      <c r="E8" s="109"/>
      <c r="F8" s="109"/>
      <c r="G8" s="109"/>
      <c r="H8" s="109"/>
      <c r="I8" s="109"/>
      <c r="J8" s="109"/>
      <c r="K8" s="109"/>
    </row>
    <row r="9" spans="1:11" ht="18.75" x14ac:dyDescent="0.3">
      <c r="A9" s="100"/>
      <c r="B9" s="100"/>
      <c r="C9" s="100"/>
      <c r="D9" s="100"/>
      <c r="E9" s="100"/>
      <c r="F9" s="100"/>
      <c r="G9" s="100"/>
      <c r="H9" s="100"/>
      <c r="I9" s="100"/>
      <c r="J9" s="100"/>
      <c r="K9" s="100"/>
    </row>
    <row r="10" spans="1:11" ht="21" x14ac:dyDescent="0.35">
      <c r="A10" s="106" t="s">
        <v>51</v>
      </c>
      <c r="B10" s="106"/>
      <c r="C10" s="106"/>
      <c r="D10" s="106"/>
      <c r="E10" s="106"/>
      <c r="F10" s="106"/>
      <c r="G10" s="106"/>
      <c r="H10" s="106"/>
      <c r="I10" s="106"/>
      <c r="J10" s="106"/>
      <c r="K10" s="106"/>
    </row>
    <row r="11" spans="1:11" ht="21" x14ac:dyDescent="0.35">
      <c r="A11" s="106" t="s">
        <v>52</v>
      </c>
      <c r="B11" s="106"/>
      <c r="C11" s="106"/>
      <c r="D11" s="106"/>
      <c r="E11" s="106"/>
      <c r="F11" s="106"/>
      <c r="G11" s="106"/>
      <c r="H11" s="106"/>
      <c r="I11" s="106"/>
      <c r="J11" s="106"/>
      <c r="K11" s="106"/>
    </row>
    <row r="12" spans="1:11" ht="21" x14ac:dyDescent="0.35">
      <c r="A12" s="101"/>
      <c r="B12" s="101"/>
      <c r="C12" s="101"/>
      <c r="D12" s="101"/>
      <c r="E12" s="101"/>
      <c r="F12" s="101"/>
      <c r="G12" s="101"/>
      <c r="H12" s="101"/>
      <c r="I12" s="101"/>
      <c r="J12" s="101"/>
      <c r="K12" s="101"/>
    </row>
    <row r="13" spans="1:11" x14ac:dyDescent="0.25">
      <c r="A13" s="102"/>
      <c r="B13" s="102"/>
      <c r="C13" s="102"/>
      <c r="D13" s="102"/>
      <c r="E13" s="102"/>
      <c r="F13" s="102"/>
      <c r="G13" s="102"/>
      <c r="H13" s="102"/>
      <c r="I13" s="102"/>
      <c r="J13" s="102"/>
      <c r="K13" s="102"/>
    </row>
    <row r="14" spans="1:11" ht="18.75" x14ac:dyDescent="0.3">
      <c r="A14" s="99" t="s">
        <v>56</v>
      </c>
      <c r="B14" s="99"/>
      <c r="C14" s="99"/>
      <c r="D14" s="99"/>
      <c r="E14" s="99"/>
      <c r="F14" s="99"/>
      <c r="G14" s="99"/>
      <c r="H14" s="99"/>
      <c r="I14" s="99"/>
      <c r="J14" s="99"/>
      <c r="K14" s="99"/>
    </row>
    <row r="15" spans="1:11" ht="12" customHeight="1" x14ac:dyDescent="0.3">
      <c r="A15" s="99"/>
      <c r="B15" s="99"/>
      <c r="C15" s="99"/>
      <c r="D15" s="99"/>
      <c r="E15" s="99"/>
      <c r="F15" s="99"/>
      <c r="G15" s="99"/>
      <c r="H15" s="99"/>
      <c r="I15" s="99"/>
      <c r="J15" s="99"/>
      <c r="K15" s="99"/>
    </row>
    <row r="16" spans="1:11" ht="18.75" x14ac:dyDescent="0.3">
      <c r="A16" s="99" t="s">
        <v>55</v>
      </c>
      <c r="B16" s="99"/>
      <c r="C16" s="99"/>
      <c r="D16" s="99"/>
      <c r="E16" s="99"/>
      <c r="F16" s="99"/>
      <c r="G16" s="99"/>
      <c r="H16" s="99"/>
      <c r="I16" s="99"/>
      <c r="J16" s="99"/>
      <c r="K16" s="99"/>
    </row>
    <row r="17" spans="1:11" ht="18.75" x14ac:dyDescent="0.3">
      <c r="A17" s="99"/>
      <c r="B17" s="99"/>
      <c r="C17" s="99"/>
      <c r="D17" s="99"/>
      <c r="E17" s="99"/>
      <c r="F17" s="99"/>
      <c r="G17" s="99"/>
      <c r="H17" s="99"/>
      <c r="I17" s="99"/>
      <c r="J17" s="99"/>
      <c r="K17" s="99"/>
    </row>
    <row r="18" spans="1:11" ht="34.9" customHeight="1" x14ac:dyDescent="0.3">
      <c r="A18" s="103" t="s">
        <v>138</v>
      </c>
      <c r="B18" s="104"/>
      <c r="C18" s="104"/>
      <c r="D18" s="104"/>
      <c r="E18" s="104"/>
      <c r="F18" s="104"/>
      <c r="G18" s="104"/>
      <c r="H18" s="104"/>
      <c r="I18" s="104"/>
      <c r="J18" s="104"/>
      <c r="K18" s="104"/>
    </row>
    <row r="19" spans="1:11" ht="18.75" x14ac:dyDescent="0.3">
      <c r="A19" s="99"/>
      <c r="B19" s="99"/>
      <c r="C19" s="99"/>
      <c r="D19" s="99"/>
      <c r="E19" s="99"/>
      <c r="F19" s="99"/>
      <c r="G19" s="99"/>
      <c r="H19" s="99"/>
      <c r="I19" s="99"/>
      <c r="J19" s="99"/>
      <c r="K19" s="99"/>
    </row>
    <row r="20" spans="1:11" ht="106.9" customHeight="1" x14ac:dyDescent="0.3">
      <c r="A20" s="103" t="s">
        <v>139</v>
      </c>
      <c r="B20" s="104"/>
      <c r="C20" s="104"/>
      <c r="D20" s="104"/>
      <c r="E20" s="104"/>
      <c r="F20" s="104"/>
      <c r="G20" s="104"/>
      <c r="H20" s="104"/>
      <c r="I20" s="104"/>
      <c r="J20" s="104"/>
      <c r="K20" s="104"/>
    </row>
    <row r="21" spans="1:11" ht="18.75" x14ac:dyDescent="0.3">
      <c r="A21" s="104"/>
      <c r="B21" s="104"/>
      <c r="C21" s="104"/>
      <c r="D21" s="104"/>
      <c r="E21" s="104"/>
      <c r="F21" s="104"/>
      <c r="G21" s="104"/>
      <c r="H21" s="104"/>
      <c r="I21" s="104"/>
      <c r="J21" s="104"/>
      <c r="K21" s="104"/>
    </row>
    <row r="22" spans="1:11" ht="107.45" customHeight="1" x14ac:dyDescent="0.25">
      <c r="A22" s="107" t="s">
        <v>140</v>
      </c>
      <c r="B22" s="108"/>
      <c r="C22" s="108"/>
      <c r="D22" s="108"/>
      <c r="E22" s="108"/>
      <c r="F22" s="108"/>
      <c r="G22" s="108"/>
      <c r="H22" s="108"/>
      <c r="I22" s="108"/>
      <c r="J22" s="108"/>
      <c r="K22" s="108"/>
    </row>
    <row r="23" spans="1:11" ht="18.75" x14ac:dyDescent="0.3">
      <c r="A23" s="99"/>
      <c r="B23" s="99"/>
      <c r="C23" s="99"/>
      <c r="D23" s="99"/>
      <c r="E23" s="99"/>
      <c r="F23" s="99"/>
      <c r="G23" s="99"/>
      <c r="H23" s="99"/>
      <c r="I23" s="99"/>
      <c r="J23" s="99"/>
      <c r="K23" s="99"/>
    </row>
    <row r="24" spans="1:11" ht="73.900000000000006" customHeight="1" x14ac:dyDescent="0.25">
      <c r="A24" s="107" t="s">
        <v>65</v>
      </c>
      <c r="B24" s="108"/>
      <c r="C24" s="108"/>
      <c r="D24" s="108"/>
      <c r="E24" s="108"/>
      <c r="F24" s="108"/>
      <c r="G24" s="108"/>
      <c r="H24" s="108"/>
      <c r="I24" s="108"/>
      <c r="J24" s="108"/>
      <c r="K24" s="108"/>
    </row>
  </sheetData>
  <mergeCells count="24">
    <mergeCell ref="A24:K24"/>
    <mergeCell ref="A16:K16"/>
    <mergeCell ref="A22:K22"/>
    <mergeCell ref="A4:K4"/>
    <mergeCell ref="A14:K14"/>
    <mergeCell ref="A6:K6"/>
    <mergeCell ref="A10:K10"/>
    <mergeCell ref="A11:K11"/>
    <mergeCell ref="A8:K8"/>
    <mergeCell ref="A5:K5"/>
    <mergeCell ref="A1:K1"/>
    <mergeCell ref="A23:K23"/>
    <mergeCell ref="A9:K9"/>
    <mergeCell ref="A12:K12"/>
    <mergeCell ref="A13:K13"/>
    <mergeCell ref="A15:K15"/>
    <mergeCell ref="A17:K17"/>
    <mergeCell ref="A18:K18"/>
    <mergeCell ref="A20:K20"/>
    <mergeCell ref="A2:K2"/>
    <mergeCell ref="A19:K19"/>
    <mergeCell ref="A21:K21"/>
    <mergeCell ref="A7:K7"/>
    <mergeCell ref="A3:K3"/>
  </mergeCells>
  <printOptions horizontalCentered="1"/>
  <pageMargins left="0.7" right="0.7" top="0.75" bottom="0.75" header="0.3" footer="0.3"/>
  <pageSetup scale="86" orientation="portrait" r:id="rId1"/>
  <headerFooter>
    <oddHeader>&amp;CCSA/SDU/24-001-S
Attachment A</oddHeader>
    <oddFooter>&amp;LPrincing Proposal
CSA/SDU/24-001 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
  <sheetViews>
    <sheetView zoomScaleNormal="100" workbookViewId="0">
      <selection activeCell="M16" sqref="M16"/>
    </sheetView>
  </sheetViews>
  <sheetFormatPr defaultRowHeight="15" x14ac:dyDescent="0.25"/>
  <cols>
    <col min="1" max="1" width="8.7109375" customWidth="1"/>
    <col min="2" max="2" width="5.7109375" customWidth="1"/>
  </cols>
  <sheetData>
    <row r="1" spans="1:11" ht="18.75" x14ac:dyDescent="0.3">
      <c r="A1" s="109" t="s">
        <v>47</v>
      </c>
      <c r="B1" s="109"/>
      <c r="C1" s="109"/>
      <c r="D1" s="109"/>
      <c r="E1" s="109"/>
      <c r="F1" s="109"/>
      <c r="G1" s="109"/>
      <c r="H1" s="109"/>
      <c r="I1" s="109"/>
      <c r="J1" s="109"/>
      <c r="K1" s="109"/>
    </row>
    <row r="4" spans="1:11" ht="18.75" x14ac:dyDescent="0.3">
      <c r="A4" s="100" t="s">
        <v>3</v>
      </c>
      <c r="B4" s="100"/>
      <c r="C4" s="100"/>
      <c r="D4" s="100"/>
      <c r="E4" s="100"/>
      <c r="F4" s="100"/>
      <c r="G4" s="100"/>
      <c r="H4" s="100"/>
      <c r="I4" s="100"/>
      <c r="J4" s="100"/>
      <c r="K4" s="100"/>
    </row>
    <row r="5" spans="1:11" ht="15.75" x14ac:dyDescent="0.25">
      <c r="A5" s="2"/>
      <c r="B5" s="1"/>
      <c r="C5" s="1"/>
    </row>
    <row r="6" spans="1:11" ht="112.9" customHeight="1" x14ac:dyDescent="0.25">
      <c r="A6" s="126" t="s">
        <v>66</v>
      </c>
      <c r="B6" s="126"/>
      <c r="C6" s="126"/>
      <c r="D6" s="126"/>
      <c r="E6" s="126"/>
      <c r="F6" s="126"/>
      <c r="G6" s="126"/>
      <c r="H6" s="126"/>
      <c r="I6" s="126"/>
      <c r="J6" s="126"/>
      <c r="K6" s="126"/>
    </row>
    <row r="7" spans="1:11" ht="13.9" customHeight="1" x14ac:dyDescent="0.25">
      <c r="A7" s="3"/>
      <c r="B7" s="3"/>
      <c r="C7" s="3"/>
      <c r="D7" s="3"/>
      <c r="E7" s="3"/>
      <c r="F7" s="3"/>
      <c r="G7" s="3"/>
      <c r="H7" s="3"/>
      <c r="I7" s="3"/>
      <c r="J7" s="3"/>
    </row>
    <row r="8" spans="1:11" ht="13.9" customHeight="1" x14ac:dyDescent="0.25">
      <c r="A8" s="3"/>
      <c r="B8" s="3"/>
      <c r="C8" s="3"/>
      <c r="D8" s="3"/>
      <c r="E8" s="3"/>
      <c r="F8" s="3"/>
      <c r="G8" s="3"/>
      <c r="H8" s="3"/>
      <c r="I8" s="3"/>
      <c r="J8" s="3"/>
    </row>
    <row r="9" spans="1:11" ht="15.75" thickBot="1" x14ac:dyDescent="0.3"/>
    <row r="10" spans="1:11" ht="16.5" thickBot="1" x14ac:dyDescent="0.3">
      <c r="B10" s="120" t="s">
        <v>0</v>
      </c>
      <c r="C10" s="121"/>
      <c r="D10" s="121"/>
      <c r="E10" s="121"/>
      <c r="F10" s="121"/>
      <c r="G10" s="121"/>
      <c r="H10" s="122"/>
      <c r="I10" s="120" t="s">
        <v>1</v>
      </c>
      <c r="J10" s="122"/>
    </row>
    <row r="11" spans="1:11" ht="16.5" thickBot="1" x14ac:dyDescent="0.3">
      <c r="B11" s="4">
        <v>1</v>
      </c>
      <c r="C11" s="110" t="s">
        <v>95</v>
      </c>
      <c r="D11" s="111"/>
      <c r="E11" s="111"/>
      <c r="F11" s="111"/>
      <c r="G11" s="111"/>
      <c r="H11" s="112"/>
      <c r="I11" s="113">
        <v>0</v>
      </c>
      <c r="J11" s="114"/>
    </row>
    <row r="12" spans="1:11" ht="15.6" customHeight="1" thickBot="1" x14ac:dyDescent="0.3">
      <c r="B12" s="5"/>
      <c r="C12" s="6"/>
      <c r="D12" s="6"/>
      <c r="E12" s="6"/>
      <c r="F12" s="6"/>
      <c r="G12" s="6"/>
      <c r="H12" s="6"/>
      <c r="I12" s="6"/>
      <c r="J12" s="7"/>
    </row>
    <row r="13" spans="1:11" ht="16.5" thickBot="1" x14ac:dyDescent="0.3">
      <c r="B13" s="8">
        <v>2</v>
      </c>
      <c r="C13" s="110" t="s">
        <v>96</v>
      </c>
      <c r="D13" s="111"/>
      <c r="E13" s="111"/>
      <c r="F13" s="111"/>
      <c r="G13" s="111"/>
      <c r="H13" s="112"/>
      <c r="I13" s="113">
        <v>0</v>
      </c>
      <c r="J13" s="114"/>
    </row>
    <row r="14" spans="1:11" ht="15.6" customHeight="1" thickBot="1" x14ac:dyDescent="0.3">
      <c r="B14" s="123"/>
      <c r="C14" s="124"/>
      <c r="D14" s="124"/>
      <c r="E14" s="124"/>
      <c r="F14" s="124"/>
      <c r="G14" s="124"/>
      <c r="H14" s="124"/>
      <c r="I14" s="124"/>
      <c r="J14" s="125"/>
    </row>
    <row r="15" spans="1:11" ht="16.5" thickBot="1" x14ac:dyDescent="0.3">
      <c r="B15" s="8">
        <v>3</v>
      </c>
      <c r="C15" s="117" t="s">
        <v>2</v>
      </c>
      <c r="D15" s="118"/>
      <c r="E15" s="118"/>
      <c r="F15" s="118"/>
      <c r="G15" s="118"/>
      <c r="H15" s="119"/>
      <c r="I15" s="115">
        <f>I11+I13</f>
        <v>0</v>
      </c>
      <c r="J15" s="116"/>
    </row>
    <row r="16" spans="1:11" ht="15.75" x14ac:dyDescent="0.25">
      <c r="B16" s="1"/>
      <c r="C16" s="1"/>
      <c r="D16" s="1"/>
      <c r="E16" s="1"/>
      <c r="F16" s="1"/>
      <c r="G16" s="1"/>
      <c r="H16" s="1"/>
    </row>
    <row r="17" spans="2:8" ht="15.75" x14ac:dyDescent="0.25">
      <c r="B17" s="1"/>
      <c r="C17" s="1"/>
      <c r="D17" s="1"/>
      <c r="E17" s="1"/>
      <c r="F17" s="1"/>
      <c r="G17" s="1"/>
      <c r="H17" s="1"/>
    </row>
    <row r="18" spans="2:8" ht="15.75" x14ac:dyDescent="0.25">
      <c r="B18" s="1"/>
      <c r="C18" s="1"/>
      <c r="D18" s="1"/>
      <c r="E18" s="1"/>
      <c r="F18" s="1"/>
      <c r="G18" s="1"/>
      <c r="H18" s="1"/>
    </row>
    <row r="19" spans="2:8" ht="15.75" x14ac:dyDescent="0.25">
      <c r="B19" s="1"/>
      <c r="C19" s="1"/>
      <c r="D19" s="1"/>
      <c r="E19" s="1"/>
      <c r="F19" s="1"/>
      <c r="G19" s="1"/>
      <c r="H19" s="1"/>
    </row>
  </sheetData>
  <sheetProtection algorithmName="SHA-512" hashValue="lfoOeb/hUrLj/uVP9o84cQoi603MeMYSLpjN2nnhrcybUSXmid1VDS1bLtL7N2KO1w4Po3Mzv/PQeUoBH575HA==" saltValue="LESgeCIOGyMmKUW4KSyPTQ==" spinCount="100000" sheet="1" objects="1" scenarios="1"/>
  <mergeCells count="12">
    <mergeCell ref="C13:H13"/>
    <mergeCell ref="I13:J13"/>
    <mergeCell ref="A1:K1"/>
    <mergeCell ref="A4:K4"/>
    <mergeCell ref="I15:J15"/>
    <mergeCell ref="C15:H15"/>
    <mergeCell ref="C11:H11"/>
    <mergeCell ref="B10:H10"/>
    <mergeCell ref="B14:J14"/>
    <mergeCell ref="A6:K6"/>
    <mergeCell ref="I11:J11"/>
    <mergeCell ref="I10:J10"/>
  </mergeCells>
  <printOptions horizontalCentered="1"/>
  <pageMargins left="0.45" right="0.45" top="1.25" bottom="0.5" header="0.45" footer="0.3"/>
  <pageSetup orientation="portrait" r:id="rId1"/>
  <headerFooter>
    <oddHeader>&amp;C&amp;"-,Bold"&amp;12MARYLAND STATE DEPARTMENT OF HUMAN RESOURCES
CHILD SUPPORT ENFORCEMENT ADMINISTRATION
&amp;R&amp;"-,Bold"CSEA/SDU-14-001-S
Attachment A
Page  1 of 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
  <sheetViews>
    <sheetView view="pageLayout" topLeftCell="A6" zoomScale="110" zoomScaleNormal="100" zoomScalePageLayoutView="110" workbookViewId="0">
      <selection activeCell="H30" sqref="H30"/>
    </sheetView>
  </sheetViews>
  <sheetFormatPr defaultRowHeight="15" x14ac:dyDescent="0.25"/>
  <cols>
    <col min="1" max="2" width="3.7109375" customWidth="1"/>
    <col min="3" max="5" width="7.7109375" customWidth="1"/>
    <col min="6" max="6" width="11.85546875" customWidth="1"/>
    <col min="7" max="7" width="11.7109375" customWidth="1"/>
    <col min="8" max="8" width="10.7109375" customWidth="1"/>
    <col min="9" max="9" width="12.7109375" customWidth="1"/>
    <col min="10" max="10" width="11.7109375" customWidth="1"/>
    <col min="11" max="11" width="10.7109375" customWidth="1"/>
    <col min="12" max="12" width="12.7109375" customWidth="1"/>
    <col min="13" max="13" width="14.7109375" customWidth="1"/>
  </cols>
  <sheetData>
    <row r="1" spans="1:13" ht="18.75" x14ac:dyDescent="0.3">
      <c r="A1" s="109" t="s">
        <v>47</v>
      </c>
      <c r="B1" s="109"/>
      <c r="C1" s="109"/>
      <c r="D1" s="109"/>
      <c r="E1" s="109"/>
      <c r="F1" s="109"/>
      <c r="G1" s="109"/>
      <c r="H1" s="109"/>
      <c r="I1" s="109"/>
      <c r="J1" s="109"/>
      <c r="K1" s="109"/>
      <c r="L1" s="109"/>
      <c r="M1" s="109"/>
    </row>
    <row r="2" spans="1:13" ht="7.9" customHeight="1" x14ac:dyDescent="0.25">
      <c r="A2" s="62"/>
    </row>
    <row r="3" spans="1:13" ht="18.75" x14ac:dyDescent="0.3">
      <c r="A3" s="100" t="s">
        <v>64</v>
      </c>
      <c r="B3" s="100"/>
      <c r="C3" s="100"/>
      <c r="D3" s="100"/>
      <c r="E3" s="100"/>
      <c r="F3" s="100"/>
      <c r="G3" s="100"/>
      <c r="H3" s="100"/>
      <c r="I3" s="100"/>
      <c r="J3" s="100"/>
      <c r="K3" s="100"/>
      <c r="L3" s="100"/>
      <c r="M3" s="100"/>
    </row>
    <row r="4" spans="1:13" ht="120" customHeight="1" thickBot="1" x14ac:dyDescent="0.3">
      <c r="A4" s="165" t="s">
        <v>86</v>
      </c>
      <c r="B4" s="165"/>
      <c r="C4" s="165"/>
      <c r="D4" s="165"/>
      <c r="E4" s="165"/>
      <c r="F4" s="165"/>
      <c r="G4" s="165"/>
      <c r="H4" s="165"/>
      <c r="I4" s="165"/>
      <c r="J4" s="165"/>
      <c r="K4" s="165"/>
      <c r="L4" s="165"/>
      <c r="M4" s="165"/>
    </row>
    <row r="5" spans="1:13" ht="15" customHeight="1" thickBot="1" x14ac:dyDescent="0.3">
      <c r="A5" s="171" t="s">
        <v>57</v>
      </c>
      <c r="B5" s="140" t="s">
        <v>0</v>
      </c>
      <c r="C5" s="141"/>
      <c r="D5" s="141"/>
      <c r="E5" s="141"/>
      <c r="F5" s="142"/>
      <c r="G5" s="9" t="s">
        <v>1</v>
      </c>
      <c r="H5" s="9" t="s">
        <v>15</v>
      </c>
      <c r="I5" s="9" t="s">
        <v>16</v>
      </c>
      <c r="J5" s="9" t="s">
        <v>17</v>
      </c>
      <c r="K5" s="9" t="s">
        <v>18</v>
      </c>
      <c r="L5" s="10" t="s">
        <v>19</v>
      </c>
      <c r="M5" s="11" t="s">
        <v>25</v>
      </c>
    </row>
    <row r="6" spans="1:13" ht="72.75" thickBot="1" x14ac:dyDescent="0.3">
      <c r="A6" s="172"/>
      <c r="B6" s="203" t="s">
        <v>4</v>
      </c>
      <c r="C6" s="204"/>
      <c r="D6" s="204"/>
      <c r="E6" s="204"/>
      <c r="F6" s="205"/>
      <c r="G6" s="12" t="s">
        <v>21</v>
      </c>
      <c r="H6" s="13" t="s">
        <v>27</v>
      </c>
      <c r="I6" s="14" t="s">
        <v>24</v>
      </c>
      <c r="J6" s="15" t="s">
        <v>22</v>
      </c>
      <c r="K6" s="13" t="s">
        <v>27</v>
      </c>
      <c r="L6" s="16" t="s">
        <v>23</v>
      </c>
      <c r="M6" s="15" t="s">
        <v>26</v>
      </c>
    </row>
    <row r="7" spans="1:13" ht="15.75" thickBot="1" x14ac:dyDescent="0.3">
      <c r="A7" s="172"/>
      <c r="B7" s="149" t="s">
        <v>97</v>
      </c>
      <c r="C7" s="150"/>
      <c r="D7" s="150"/>
      <c r="E7" s="150"/>
      <c r="F7" s="150"/>
      <c r="G7" s="150"/>
      <c r="H7" s="150"/>
      <c r="I7" s="150"/>
      <c r="J7" s="150"/>
      <c r="K7" s="150"/>
      <c r="L7" s="150"/>
      <c r="M7" s="151"/>
    </row>
    <row r="8" spans="1:13" ht="15" customHeight="1" thickBot="1" x14ac:dyDescent="0.3">
      <c r="A8" s="172"/>
      <c r="B8" s="191">
        <v>1</v>
      </c>
      <c r="C8" s="131" t="s">
        <v>7</v>
      </c>
      <c r="D8" s="132"/>
      <c r="E8" s="132"/>
      <c r="F8" s="133"/>
      <c r="G8" s="189" t="s">
        <v>103</v>
      </c>
      <c r="H8" s="196">
        <v>0</v>
      </c>
      <c r="I8" s="174">
        <f>3113500*H8</f>
        <v>0</v>
      </c>
      <c r="J8" s="193" t="s">
        <v>105</v>
      </c>
      <c r="K8" s="161">
        <v>0</v>
      </c>
      <c r="L8" s="127">
        <f>(3456500-3113500)*K8</f>
        <v>0</v>
      </c>
      <c r="M8" s="129">
        <f>I8+L8</f>
        <v>0</v>
      </c>
    </row>
    <row r="9" spans="1:13" ht="15.75" thickBot="1" x14ac:dyDescent="0.3">
      <c r="A9" s="172"/>
      <c r="B9" s="192"/>
      <c r="C9" s="177" t="s">
        <v>6</v>
      </c>
      <c r="D9" s="178"/>
      <c r="E9" s="178"/>
      <c r="F9" s="179"/>
      <c r="G9" s="190"/>
      <c r="H9" s="197"/>
      <c r="I9" s="175"/>
      <c r="J9" s="194"/>
      <c r="K9" s="162"/>
      <c r="L9" s="128"/>
      <c r="M9" s="130"/>
    </row>
    <row r="10" spans="1:13" ht="31.5" thickTop="1" thickBot="1" x14ac:dyDescent="0.3">
      <c r="A10" s="195"/>
      <c r="B10" s="72">
        <v>2</v>
      </c>
      <c r="C10" s="166" t="s">
        <v>93</v>
      </c>
      <c r="D10" s="167"/>
      <c r="E10" s="167"/>
      <c r="F10" s="168"/>
      <c r="G10" s="79" t="s">
        <v>104</v>
      </c>
      <c r="H10" s="97">
        <v>0</v>
      </c>
      <c r="I10" s="70">
        <v>0</v>
      </c>
      <c r="J10" s="80" t="s">
        <v>106</v>
      </c>
      <c r="K10" s="96">
        <v>0</v>
      </c>
      <c r="L10" s="67"/>
      <c r="M10" s="68"/>
    </row>
    <row r="11" spans="1:13" ht="16.5" thickTop="1" thickBot="1" x14ac:dyDescent="0.3">
      <c r="A11" s="172"/>
      <c r="B11" s="24">
        <v>3</v>
      </c>
      <c r="C11" s="198" t="s">
        <v>20</v>
      </c>
      <c r="D11" s="199"/>
      <c r="E11" s="199"/>
      <c r="F11" s="199"/>
      <c r="G11" s="199"/>
      <c r="H11" s="145"/>
      <c r="I11" s="25">
        <f>I8+I9</f>
        <v>0</v>
      </c>
      <c r="J11" s="26"/>
      <c r="K11" s="27"/>
      <c r="L11" s="28">
        <f>L8+L9</f>
        <v>0</v>
      </c>
      <c r="M11" s="29">
        <f>I11+L11</f>
        <v>0</v>
      </c>
    </row>
    <row r="12" spans="1:13" ht="4.1500000000000004" customHeight="1" thickBot="1" x14ac:dyDescent="0.3">
      <c r="A12" s="172"/>
      <c r="B12" s="61"/>
      <c r="C12" s="40"/>
      <c r="D12" s="40"/>
      <c r="E12" s="40"/>
      <c r="F12" s="40"/>
      <c r="G12" s="40"/>
      <c r="H12" s="40"/>
      <c r="I12" s="43"/>
      <c r="J12" s="43"/>
      <c r="K12" s="43"/>
      <c r="L12" s="43"/>
      <c r="M12" s="29"/>
    </row>
    <row r="13" spans="1:13" ht="15.75" thickBot="1" x14ac:dyDescent="0.3">
      <c r="A13" s="172"/>
      <c r="B13" s="149" t="s">
        <v>92</v>
      </c>
      <c r="C13" s="150"/>
      <c r="D13" s="150"/>
      <c r="E13" s="150"/>
      <c r="F13" s="150"/>
      <c r="G13" s="150"/>
      <c r="H13" s="150"/>
      <c r="I13" s="150"/>
      <c r="J13" s="150"/>
      <c r="K13" s="150"/>
      <c r="L13" s="150"/>
      <c r="M13" s="151"/>
    </row>
    <row r="14" spans="1:13" ht="15.75" thickBot="1" x14ac:dyDescent="0.3">
      <c r="A14" s="172"/>
      <c r="B14" s="17">
        <v>4</v>
      </c>
      <c r="C14" s="184" t="s">
        <v>8</v>
      </c>
      <c r="D14" s="184"/>
      <c r="E14" s="184"/>
      <c r="F14" s="185"/>
      <c r="G14" s="81" t="s">
        <v>98</v>
      </c>
      <c r="H14" s="91">
        <v>0</v>
      </c>
      <c r="I14" s="18">
        <f>5000*H14</f>
        <v>0</v>
      </c>
      <c r="J14" s="83" t="s">
        <v>101</v>
      </c>
      <c r="K14" s="91">
        <v>0</v>
      </c>
      <c r="L14" s="19">
        <f>(10000-5000)*K14</f>
        <v>0</v>
      </c>
      <c r="M14" s="29">
        <f>I14+L14</f>
        <v>0</v>
      </c>
    </row>
    <row r="15" spans="1:13" ht="30.75" thickBot="1" x14ac:dyDescent="0.3">
      <c r="A15" s="172"/>
      <c r="B15" s="20">
        <v>5</v>
      </c>
      <c r="C15" s="206" t="s">
        <v>9</v>
      </c>
      <c r="D15" s="207"/>
      <c r="E15" s="207"/>
      <c r="F15" s="208"/>
      <c r="G15" s="82" t="s">
        <v>99</v>
      </c>
      <c r="H15" s="92">
        <v>0</v>
      </c>
      <c r="I15" s="21">
        <f>110000*H15</f>
        <v>0</v>
      </c>
      <c r="J15" s="84" t="s">
        <v>100</v>
      </c>
      <c r="K15" s="92">
        <v>0</v>
      </c>
      <c r="L15" s="22">
        <f>(120000-110000)*K15</f>
        <v>0</v>
      </c>
      <c r="M15" s="23">
        <f>I15+L15</f>
        <v>0</v>
      </c>
    </row>
    <row r="16" spans="1:13" ht="16.5" thickTop="1" thickBot="1" x14ac:dyDescent="0.3">
      <c r="A16" s="172"/>
      <c r="B16" s="24">
        <v>6</v>
      </c>
      <c r="C16" s="143" t="s">
        <v>20</v>
      </c>
      <c r="D16" s="144"/>
      <c r="E16" s="144"/>
      <c r="F16" s="144"/>
      <c r="G16" s="144"/>
      <c r="H16" s="145"/>
      <c r="I16" s="25">
        <f>I14+I15</f>
        <v>0</v>
      </c>
      <c r="J16" s="26"/>
      <c r="K16" s="26"/>
      <c r="L16" s="28">
        <f>L14+L15</f>
        <v>0</v>
      </c>
      <c r="M16" s="29">
        <f>I16+L16</f>
        <v>0</v>
      </c>
    </row>
    <row r="17" spans="1:13" ht="4.1500000000000004" customHeight="1" thickBot="1" x14ac:dyDescent="0.3">
      <c r="A17" s="172"/>
      <c r="B17" s="146"/>
      <c r="C17" s="147"/>
      <c r="D17" s="147"/>
      <c r="E17" s="147"/>
      <c r="F17" s="147"/>
      <c r="G17" s="147"/>
      <c r="H17" s="147"/>
      <c r="I17" s="147"/>
      <c r="J17" s="147"/>
      <c r="K17" s="147"/>
      <c r="L17" s="147"/>
      <c r="M17" s="148"/>
    </row>
    <row r="18" spans="1:13" ht="15.75" thickBot="1" x14ac:dyDescent="0.3">
      <c r="A18" s="172"/>
      <c r="B18" s="149" t="s">
        <v>94</v>
      </c>
      <c r="C18" s="150"/>
      <c r="D18" s="150"/>
      <c r="E18" s="150"/>
      <c r="F18" s="150"/>
      <c r="G18" s="150"/>
      <c r="H18" s="150"/>
      <c r="I18" s="150"/>
      <c r="J18" s="150"/>
      <c r="K18" s="150"/>
      <c r="L18" s="150"/>
      <c r="M18" s="151"/>
    </row>
    <row r="19" spans="1:13" ht="30.75" thickBot="1" x14ac:dyDescent="0.3">
      <c r="A19" s="172"/>
      <c r="B19" s="17">
        <v>7</v>
      </c>
      <c r="C19" s="183" t="s">
        <v>10</v>
      </c>
      <c r="D19" s="184"/>
      <c r="E19" s="184"/>
      <c r="F19" s="185"/>
      <c r="G19" s="81" t="s">
        <v>102</v>
      </c>
      <c r="H19" s="91">
        <v>0</v>
      </c>
      <c r="I19" s="18">
        <f>1200*H19</f>
        <v>0</v>
      </c>
      <c r="J19" s="85" t="s">
        <v>107</v>
      </c>
      <c r="K19" s="91">
        <v>0</v>
      </c>
      <c r="L19" s="19">
        <f>(3400-1200)*K19</f>
        <v>0</v>
      </c>
      <c r="M19" s="29">
        <f>I19+L19</f>
        <v>0</v>
      </c>
    </row>
    <row r="20" spans="1:13" ht="15.75" thickBot="1" x14ac:dyDescent="0.3">
      <c r="A20" s="172"/>
      <c r="B20" s="30">
        <v>8</v>
      </c>
      <c r="C20" s="200" t="s">
        <v>11</v>
      </c>
      <c r="D20" s="201"/>
      <c r="E20" s="201"/>
      <c r="F20" s="202"/>
      <c r="G20" s="81" t="s">
        <v>123</v>
      </c>
      <c r="H20" s="91">
        <v>0</v>
      </c>
      <c r="I20" s="18">
        <f>47400*H20</f>
        <v>0</v>
      </c>
      <c r="J20" s="85" t="s">
        <v>126</v>
      </c>
      <c r="K20" s="91">
        <v>0</v>
      </c>
      <c r="L20" s="31">
        <f>(52680-47400)*K20</f>
        <v>0</v>
      </c>
      <c r="M20" s="29">
        <f>I20+L20</f>
        <v>0</v>
      </c>
    </row>
    <row r="21" spans="1:13" ht="72.95" customHeight="1" thickBot="1" x14ac:dyDescent="0.3">
      <c r="A21" s="172"/>
      <c r="B21" s="20">
        <v>9</v>
      </c>
      <c r="C21" s="134" t="s">
        <v>12</v>
      </c>
      <c r="D21" s="135"/>
      <c r="E21" s="135"/>
      <c r="F21" s="136"/>
      <c r="G21" s="82" t="s">
        <v>109</v>
      </c>
      <c r="H21" s="92">
        <v>0</v>
      </c>
      <c r="I21" s="21">
        <f>77800*H21</f>
        <v>0</v>
      </c>
      <c r="J21" s="86" t="s">
        <v>110</v>
      </c>
      <c r="K21" s="92">
        <v>0</v>
      </c>
      <c r="L21" s="22">
        <f>(86500-77800)*K21</f>
        <v>0</v>
      </c>
      <c r="M21" s="23">
        <f>I21+L21</f>
        <v>0</v>
      </c>
    </row>
    <row r="22" spans="1:13" ht="34.5" customHeight="1" thickTop="1" thickBot="1" x14ac:dyDescent="0.3">
      <c r="A22" s="172"/>
      <c r="B22" s="32">
        <v>10</v>
      </c>
      <c r="C22" s="143" t="s">
        <v>20</v>
      </c>
      <c r="D22" s="144"/>
      <c r="E22" s="144"/>
      <c r="F22" s="144"/>
      <c r="G22" s="144"/>
      <c r="H22" s="145"/>
      <c r="I22" s="33">
        <f>SUM(I19:I21)</f>
        <v>0</v>
      </c>
      <c r="J22" s="34"/>
      <c r="K22" s="35"/>
      <c r="L22" s="36">
        <f>SUM(L19:L21)</f>
        <v>0</v>
      </c>
      <c r="M22" s="29">
        <f>I22+L22</f>
        <v>0</v>
      </c>
    </row>
    <row r="23" spans="1:13" ht="4.9000000000000004" customHeight="1" thickBot="1" x14ac:dyDescent="0.3">
      <c r="A23" s="172"/>
      <c r="B23" s="152"/>
      <c r="C23" s="153"/>
      <c r="D23" s="153"/>
      <c r="E23" s="153"/>
      <c r="F23" s="153"/>
      <c r="G23" s="153"/>
      <c r="H23" s="153"/>
      <c r="I23" s="153"/>
      <c r="J23" s="153"/>
      <c r="K23" s="153"/>
      <c r="L23" s="153"/>
      <c r="M23" s="154"/>
    </row>
    <row r="24" spans="1:13" ht="15.75" thickBot="1" x14ac:dyDescent="0.3">
      <c r="A24" s="173"/>
      <c r="B24" s="24">
        <v>11</v>
      </c>
      <c r="C24" s="146" t="s">
        <v>69</v>
      </c>
      <c r="D24" s="147"/>
      <c r="E24" s="147"/>
      <c r="F24" s="147"/>
      <c r="G24" s="147"/>
      <c r="H24" s="148"/>
      <c r="I24" s="37">
        <f>I11+I16+I22</f>
        <v>0</v>
      </c>
      <c r="J24" s="38"/>
      <c r="K24" s="27"/>
      <c r="L24" s="39">
        <f>L11+L16+L22</f>
        <v>0</v>
      </c>
      <c r="M24" s="29">
        <f>I24+L24</f>
        <v>0</v>
      </c>
    </row>
    <row r="25" spans="1:13" ht="15.75" thickBot="1" x14ac:dyDescent="0.3">
      <c r="B25" s="40"/>
      <c r="C25" s="41"/>
      <c r="D25" s="41"/>
      <c r="E25" s="41"/>
      <c r="F25" s="41"/>
      <c r="G25" s="42"/>
      <c r="H25" s="43"/>
      <c r="I25" s="43"/>
      <c r="J25" s="42"/>
      <c r="K25" s="44"/>
      <c r="L25" s="44"/>
    </row>
    <row r="26" spans="1:13" ht="15" customHeight="1" thickBot="1" x14ac:dyDescent="0.3">
      <c r="A26" s="171" t="s">
        <v>58</v>
      </c>
      <c r="B26" s="140" t="s">
        <v>0</v>
      </c>
      <c r="C26" s="141"/>
      <c r="D26" s="141"/>
      <c r="E26" s="141"/>
      <c r="F26" s="141"/>
      <c r="G26" s="142"/>
      <c r="H26" s="45" t="s">
        <v>1</v>
      </c>
      <c r="I26" s="46" t="s">
        <v>15</v>
      </c>
      <c r="J26" s="47" t="s">
        <v>16</v>
      </c>
      <c r="K26" s="44"/>
      <c r="L26" s="44"/>
    </row>
    <row r="27" spans="1:13" ht="44.1" customHeight="1" thickBot="1" x14ac:dyDescent="0.3">
      <c r="A27" s="172"/>
      <c r="B27" s="158" t="s">
        <v>131</v>
      </c>
      <c r="C27" s="159"/>
      <c r="D27" s="159"/>
      <c r="E27" s="159"/>
      <c r="F27" s="159"/>
      <c r="G27" s="160"/>
      <c r="H27" s="12" t="s">
        <v>5</v>
      </c>
      <c r="I27" s="13" t="s">
        <v>28</v>
      </c>
      <c r="J27" s="12" t="s">
        <v>29</v>
      </c>
    </row>
    <row r="28" spans="1:13" ht="15" customHeight="1" thickBot="1" x14ac:dyDescent="0.3">
      <c r="A28" s="172"/>
      <c r="B28" s="30">
        <v>12</v>
      </c>
      <c r="C28" s="180" t="s">
        <v>13</v>
      </c>
      <c r="D28" s="181"/>
      <c r="E28" s="181"/>
      <c r="F28" s="181"/>
      <c r="G28" s="182"/>
      <c r="H28" s="76">
        <v>13000</v>
      </c>
      <c r="I28" s="93">
        <v>0</v>
      </c>
      <c r="J28" s="48">
        <f>H28*I28</f>
        <v>0</v>
      </c>
      <c r="L28" s="75"/>
    </row>
    <row r="29" spans="1:13" ht="15" customHeight="1" thickBot="1" x14ac:dyDescent="0.3">
      <c r="A29" s="172"/>
      <c r="B29" s="30">
        <v>13</v>
      </c>
      <c r="C29" s="180" t="s">
        <v>14</v>
      </c>
      <c r="D29" s="181"/>
      <c r="E29" s="181"/>
      <c r="F29" s="181"/>
      <c r="G29" s="182"/>
      <c r="H29" s="77">
        <v>10300</v>
      </c>
      <c r="I29" s="94">
        <v>0</v>
      </c>
      <c r="J29" s="49">
        <f>H29*I29</f>
        <v>0</v>
      </c>
    </row>
    <row r="30" spans="1:13" ht="15.75" thickBot="1" x14ac:dyDescent="0.3">
      <c r="A30" s="172"/>
      <c r="B30" s="30">
        <v>14</v>
      </c>
      <c r="C30" s="137" t="s">
        <v>82</v>
      </c>
      <c r="D30" s="138"/>
      <c r="E30" s="138"/>
      <c r="F30" s="138"/>
      <c r="G30" s="139"/>
      <c r="H30" s="78">
        <v>23300</v>
      </c>
      <c r="I30" s="94">
        <v>0</v>
      </c>
      <c r="J30" s="49">
        <f>H30*I30</f>
        <v>0</v>
      </c>
    </row>
    <row r="31" spans="1:13" ht="4.9000000000000004" customHeight="1" thickBot="1" x14ac:dyDescent="0.3">
      <c r="A31" s="172"/>
      <c r="B31" s="186"/>
      <c r="C31" s="187"/>
      <c r="D31" s="187"/>
      <c r="E31" s="187"/>
      <c r="F31" s="187"/>
      <c r="G31" s="187"/>
      <c r="H31" s="187"/>
      <c r="I31" s="187"/>
      <c r="J31" s="188"/>
    </row>
    <row r="32" spans="1:13" ht="15.75" thickBot="1" x14ac:dyDescent="0.3">
      <c r="A32" s="173"/>
      <c r="B32" s="30">
        <v>15</v>
      </c>
      <c r="C32" s="146" t="s">
        <v>68</v>
      </c>
      <c r="D32" s="147"/>
      <c r="E32" s="147"/>
      <c r="F32" s="147"/>
      <c r="G32" s="147"/>
      <c r="H32" s="147"/>
      <c r="I32" s="148"/>
      <c r="J32" s="49">
        <f>SUM(J28:J30)</f>
        <v>0</v>
      </c>
    </row>
    <row r="33" spans="1:13" ht="15.75" thickBot="1" x14ac:dyDescent="0.3">
      <c r="B33" s="64"/>
      <c r="C33" s="64"/>
      <c r="D33" s="64"/>
      <c r="E33" s="64"/>
      <c r="F33" s="64"/>
      <c r="G33" s="64"/>
      <c r="H33" s="64"/>
      <c r="I33" s="64"/>
      <c r="J33" s="63"/>
      <c r="K33" s="63"/>
      <c r="L33" s="63"/>
    </row>
    <row r="34" spans="1:13" ht="15.75" thickBot="1" x14ac:dyDescent="0.3">
      <c r="C34" s="176"/>
      <c r="D34" s="176"/>
      <c r="E34" s="176"/>
      <c r="F34" s="176"/>
    </row>
    <row r="35" spans="1:13" ht="33" customHeight="1" thickTop="1" thickBot="1" x14ac:dyDescent="0.3">
      <c r="A35" s="169">
        <v>16</v>
      </c>
      <c r="B35" s="170"/>
      <c r="C35" s="155" t="s">
        <v>67</v>
      </c>
      <c r="D35" s="156"/>
      <c r="E35" s="156"/>
      <c r="F35" s="156"/>
      <c r="G35" s="156"/>
      <c r="H35" s="156"/>
      <c r="I35" s="156"/>
      <c r="J35" s="156"/>
      <c r="K35" s="157"/>
      <c r="L35" s="163">
        <f>M24+J32</f>
        <v>0</v>
      </c>
      <c r="M35" s="164"/>
    </row>
  </sheetData>
  <sheetProtection algorithmName="SHA-512" hashValue="jYpp6PPB/EsKP2mQkM3IFM7s8O6NMegtSwRW3Pz5ZeMwKTxSZK6dUx4sRpAKBETNHV0ViraiMEBvCA45vqrlVg==" saltValue="StwlI0R71RkV72R+GlNqcw==" spinCount="100000" sheet="1" objects="1" scenarios="1"/>
  <mergeCells count="43">
    <mergeCell ref="A1:M1"/>
    <mergeCell ref="A3:M3"/>
    <mergeCell ref="G8:G9"/>
    <mergeCell ref="B8:B9"/>
    <mergeCell ref="B17:M17"/>
    <mergeCell ref="J8:J9"/>
    <mergeCell ref="A5:A24"/>
    <mergeCell ref="H8:H9"/>
    <mergeCell ref="C11:H11"/>
    <mergeCell ref="C20:F20"/>
    <mergeCell ref="B5:F5"/>
    <mergeCell ref="B6:F6"/>
    <mergeCell ref="C15:F15"/>
    <mergeCell ref="C24:H24"/>
    <mergeCell ref="B7:M7"/>
    <mergeCell ref="B13:M13"/>
    <mergeCell ref="A4:M4"/>
    <mergeCell ref="C10:F10"/>
    <mergeCell ref="A35:B35"/>
    <mergeCell ref="A26:A32"/>
    <mergeCell ref="I8:I9"/>
    <mergeCell ref="C34:F34"/>
    <mergeCell ref="C9:F9"/>
    <mergeCell ref="C28:G28"/>
    <mergeCell ref="C29:G29"/>
    <mergeCell ref="C19:F19"/>
    <mergeCell ref="B31:J31"/>
    <mergeCell ref="C14:F14"/>
    <mergeCell ref="C32:I32"/>
    <mergeCell ref="C22:H22"/>
    <mergeCell ref="B18:M18"/>
    <mergeCell ref="B23:M23"/>
    <mergeCell ref="C35:K35"/>
    <mergeCell ref="B27:G27"/>
    <mergeCell ref="L35:M35"/>
    <mergeCell ref="L8:L9"/>
    <mergeCell ref="M8:M9"/>
    <mergeCell ref="C8:F8"/>
    <mergeCell ref="C21:F21"/>
    <mergeCell ref="C30:G30"/>
    <mergeCell ref="B26:G26"/>
    <mergeCell ref="C16:H16"/>
    <mergeCell ref="K8:K9"/>
  </mergeCells>
  <printOptions horizontalCentered="1"/>
  <pageMargins left="0.45" right="0.45" top="1.25" bottom="0.5" header="0.5" footer="0.3"/>
  <pageSetup scale="72" orientation="portrait" r:id="rId1"/>
  <headerFooter>
    <oddHeader>&amp;C&amp;"-,Bold"&amp;12MARYLAND STATE DEPARTMENT OF HUMAN RESOURCES
CHILD SUPPORT ADMINISTRATION&amp;R&amp;"-,Bold"CSA/SDU/24-001-S
Attachment A
Page 2 of 8</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5"/>
  <sheetViews>
    <sheetView zoomScaleNormal="100" workbookViewId="0">
      <selection activeCell="A4" sqref="A4:M4"/>
    </sheetView>
  </sheetViews>
  <sheetFormatPr defaultRowHeight="15" x14ac:dyDescent="0.25"/>
  <cols>
    <col min="1" max="1" width="3.7109375" customWidth="1"/>
    <col min="2" max="2" width="4.7109375" customWidth="1"/>
    <col min="3" max="5" width="7.7109375" customWidth="1"/>
    <col min="6" max="6" width="16.42578125" customWidth="1"/>
    <col min="7" max="7" width="11.7109375" customWidth="1"/>
    <col min="8" max="8" width="10.7109375" customWidth="1"/>
    <col min="9" max="9" width="12.7109375" customWidth="1"/>
    <col min="10" max="10" width="11.7109375" customWidth="1"/>
    <col min="11" max="11" width="10.7109375" customWidth="1"/>
    <col min="12" max="12" width="12.7109375" customWidth="1"/>
    <col min="13" max="13" width="14.7109375" customWidth="1"/>
  </cols>
  <sheetData>
    <row r="1" spans="1:13" ht="18.75" x14ac:dyDescent="0.3">
      <c r="A1" s="109" t="s">
        <v>47</v>
      </c>
      <c r="B1" s="109"/>
      <c r="C1" s="109"/>
      <c r="D1" s="109"/>
      <c r="E1" s="109"/>
      <c r="F1" s="109"/>
      <c r="G1" s="109"/>
      <c r="H1" s="109"/>
      <c r="I1" s="109"/>
      <c r="J1" s="109"/>
      <c r="K1" s="109"/>
      <c r="L1" s="109"/>
      <c r="M1" s="109"/>
    </row>
    <row r="2" spans="1:13" ht="7.9" customHeight="1" x14ac:dyDescent="0.25"/>
    <row r="3" spans="1:13" ht="18.75" x14ac:dyDescent="0.3">
      <c r="A3" s="100" t="s">
        <v>63</v>
      </c>
      <c r="B3" s="100"/>
      <c r="C3" s="100"/>
      <c r="D3" s="100"/>
      <c r="E3" s="100"/>
      <c r="F3" s="100"/>
      <c r="G3" s="100"/>
      <c r="H3" s="100"/>
      <c r="I3" s="100"/>
      <c r="J3" s="100"/>
      <c r="K3" s="100"/>
      <c r="L3" s="100"/>
      <c r="M3" s="100"/>
    </row>
    <row r="4" spans="1:13" ht="120.6" customHeight="1" thickBot="1" x14ac:dyDescent="0.3">
      <c r="A4" s="165" t="s">
        <v>85</v>
      </c>
      <c r="B4" s="165"/>
      <c r="C4" s="165"/>
      <c r="D4" s="165"/>
      <c r="E4" s="165"/>
      <c r="F4" s="165"/>
      <c r="G4" s="165"/>
      <c r="H4" s="165"/>
      <c r="I4" s="165"/>
      <c r="J4" s="165"/>
      <c r="K4" s="165"/>
      <c r="L4" s="165"/>
      <c r="M4" s="165"/>
    </row>
    <row r="5" spans="1:13" ht="15" customHeight="1" thickBot="1" x14ac:dyDescent="0.3">
      <c r="A5" s="171" t="s">
        <v>57</v>
      </c>
      <c r="B5" s="140" t="s">
        <v>0</v>
      </c>
      <c r="C5" s="141"/>
      <c r="D5" s="141"/>
      <c r="E5" s="141"/>
      <c r="F5" s="142"/>
      <c r="G5" s="9" t="s">
        <v>1</v>
      </c>
      <c r="H5" s="9" t="s">
        <v>15</v>
      </c>
      <c r="I5" s="9" t="s">
        <v>16</v>
      </c>
      <c r="J5" s="9" t="s">
        <v>17</v>
      </c>
      <c r="K5" s="9" t="s">
        <v>18</v>
      </c>
      <c r="L5" s="10" t="s">
        <v>19</v>
      </c>
      <c r="M5" s="11" t="s">
        <v>25</v>
      </c>
    </row>
    <row r="6" spans="1:13" ht="63.6" customHeight="1" thickBot="1" x14ac:dyDescent="0.3">
      <c r="A6" s="172"/>
      <c r="B6" s="203" t="s">
        <v>4</v>
      </c>
      <c r="C6" s="204"/>
      <c r="D6" s="204"/>
      <c r="E6" s="204"/>
      <c r="F6" s="205"/>
      <c r="G6" s="12" t="s">
        <v>21</v>
      </c>
      <c r="H6" s="13" t="s">
        <v>27</v>
      </c>
      <c r="I6" s="14" t="s">
        <v>24</v>
      </c>
      <c r="J6" s="15" t="s">
        <v>22</v>
      </c>
      <c r="K6" s="13" t="s">
        <v>27</v>
      </c>
      <c r="L6" s="16" t="s">
        <v>23</v>
      </c>
      <c r="M6" s="15" t="s">
        <v>26</v>
      </c>
    </row>
    <row r="7" spans="1:13" ht="15.75" thickBot="1" x14ac:dyDescent="0.3">
      <c r="A7" s="172"/>
      <c r="B7" s="209" t="s">
        <v>97</v>
      </c>
      <c r="C7" s="210"/>
      <c r="D7" s="210"/>
      <c r="E7" s="210"/>
      <c r="F7" s="210"/>
      <c r="G7" s="210"/>
      <c r="H7" s="210"/>
      <c r="I7" s="210"/>
      <c r="J7" s="210"/>
      <c r="K7" s="210"/>
      <c r="L7" s="210"/>
      <c r="M7" s="211"/>
    </row>
    <row r="8" spans="1:13" ht="15.75" thickBot="1" x14ac:dyDescent="0.3">
      <c r="A8" s="172"/>
      <c r="B8" s="191">
        <v>1</v>
      </c>
      <c r="C8" s="218" t="s">
        <v>7</v>
      </c>
      <c r="D8" s="218"/>
      <c r="E8" s="218"/>
      <c r="F8" s="219"/>
      <c r="G8" s="189" t="s">
        <v>103</v>
      </c>
      <c r="H8" s="196">
        <v>0</v>
      </c>
      <c r="I8" s="174">
        <f>3113500*H8</f>
        <v>0</v>
      </c>
      <c r="J8" s="193" t="s">
        <v>105</v>
      </c>
      <c r="K8" s="161">
        <v>0</v>
      </c>
      <c r="L8" s="127">
        <f>(3456500-3113500)*K8</f>
        <v>0</v>
      </c>
      <c r="M8" s="129">
        <f>I8+L8</f>
        <v>0</v>
      </c>
    </row>
    <row r="9" spans="1:13" ht="15.75" thickBot="1" x14ac:dyDescent="0.3">
      <c r="A9" s="172"/>
      <c r="B9" s="214"/>
      <c r="C9" s="215" t="s">
        <v>6</v>
      </c>
      <c r="D9" s="216"/>
      <c r="E9" s="216"/>
      <c r="F9" s="217"/>
      <c r="G9" s="190"/>
      <c r="H9" s="197"/>
      <c r="I9" s="212"/>
      <c r="J9" s="194"/>
      <c r="K9" s="162"/>
      <c r="L9" s="128"/>
      <c r="M9" s="130"/>
    </row>
    <row r="10" spans="1:13" ht="30" customHeight="1" thickTop="1" x14ac:dyDescent="0.25">
      <c r="A10" s="172"/>
      <c r="B10" s="69">
        <v>2</v>
      </c>
      <c r="C10" s="166" t="s">
        <v>93</v>
      </c>
      <c r="D10" s="167"/>
      <c r="E10" s="167"/>
      <c r="F10" s="168"/>
      <c r="G10" s="79" t="s">
        <v>104</v>
      </c>
      <c r="H10" s="97">
        <v>0</v>
      </c>
      <c r="I10" s="70">
        <v>0</v>
      </c>
      <c r="J10" s="80" t="s">
        <v>106</v>
      </c>
      <c r="K10" s="96">
        <v>0</v>
      </c>
      <c r="L10" s="67"/>
      <c r="M10" s="68"/>
    </row>
    <row r="11" spans="1:13" ht="15.75" thickBot="1" x14ac:dyDescent="0.3">
      <c r="A11" s="172"/>
      <c r="B11" s="24">
        <v>3</v>
      </c>
      <c r="C11" s="198" t="s">
        <v>20</v>
      </c>
      <c r="D11" s="199"/>
      <c r="E11" s="199"/>
      <c r="F11" s="199"/>
      <c r="G11" s="199"/>
      <c r="H11" s="213"/>
      <c r="I11" s="25">
        <f>I8+I9</f>
        <v>0</v>
      </c>
      <c r="J11" s="26"/>
      <c r="K11" s="27"/>
      <c r="L11" s="28">
        <f>L8+L9</f>
        <v>0</v>
      </c>
      <c r="M11" s="29">
        <f>I11+L11</f>
        <v>0</v>
      </c>
    </row>
    <row r="12" spans="1:13" ht="5.45" customHeight="1" thickBot="1" x14ac:dyDescent="0.3">
      <c r="A12" s="172"/>
      <c r="B12" s="146"/>
      <c r="C12" s="147"/>
      <c r="D12" s="147"/>
      <c r="E12" s="147"/>
      <c r="F12" s="147"/>
      <c r="G12" s="147"/>
      <c r="H12" s="147"/>
      <c r="I12" s="147"/>
      <c r="J12" s="147"/>
      <c r="K12" s="147"/>
      <c r="L12" s="147"/>
      <c r="M12" s="148"/>
    </row>
    <row r="13" spans="1:13" ht="15.75" thickBot="1" x14ac:dyDescent="0.3">
      <c r="A13" s="172"/>
      <c r="B13" s="209" t="s">
        <v>92</v>
      </c>
      <c r="C13" s="210"/>
      <c r="D13" s="210"/>
      <c r="E13" s="210"/>
      <c r="F13" s="210"/>
      <c r="G13" s="210"/>
      <c r="H13" s="210"/>
      <c r="I13" s="210"/>
      <c r="J13" s="210"/>
      <c r="K13" s="210"/>
      <c r="L13" s="210"/>
      <c r="M13" s="211"/>
    </row>
    <row r="14" spans="1:13" ht="24.6" customHeight="1" thickBot="1" x14ac:dyDescent="0.3">
      <c r="A14" s="172"/>
      <c r="B14" s="17">
        <v>4</v>
      </c>
      <c r="C14" s="184" t="s">
        <v>8</v>
      </c>
      <c r="D14" s="184"/>
      <c r="E14" s="184"/>
      <c r="F14" s="185"/>
      <c r="G14" s="81" t="s">
        <v>98</v>
      </c>
      <c r="H14" s="91">
        <v>0</v>
      </c>
      <c r="I14" s="18">
        <f>5000*H14</f>
        <v>0</v>
      </c>
      <c r="J14" s="83" t="s">
        <v>101</v>
      </c>
      <c r="K14" s="91">
        <v>0</v>
      </c>
      <c r="L14" s="19">
        <f>(10000-5000)*K14</f>
        <v>0</v>
      </c>
      <c r="M14" s="29">
        <f>I14+L14</f>
        <v>0</v>
      </c>
    </row>
    <row r="15" spans="1:13" ht="30.75" thickBot="1" x14ac:dyDescent="0.3">
      <c r="A15" s="172"/>
      <c r="B15" s="20">
        <v>5</v>
      </c>
      <c r="C15" s="206" t="s">
        <v>9</v>
      </c>
      <c r="D15" s="207"/>
      <c r="E15" s="207"/>
      <c r="F15" s="208"/>
      <c r="G15" s="82" t="s">
        <v>99</v>
      </c>
      <c r="H15" s="92">
        <v>0</v>
      </c>
      <c r="I15" s="21">
        <f>110000*H15</f>
        <v>0</v>
      </c>
      <c r="J15" s="84" t="s">
        <v>100</v>
      </c>
      <c r="K15" s="92">
        <v>0</v>
      </c>
      <c r="L15" s="22">
        <f>(120000-110000)*K15</f>
        <v>0</v>
      </c>
      <c r="M15" s="23">
        <f>I15+L15</f>
        <v>0</v>
      </c>
    </row>
    <row r="16" spans="1:13" ht="16.5" thickTop="1" thickBot="1" x14ac:dyDescent="0.3">
      <c r="A16" s="172"/>
      <c r="B16" s="24">
        <v>6</v>
      </c>
      <c r="C16" s="198" t="s">
        <v>20</v>
      </c>
      <c r="D16" s="199"/>
      <c r="E16" s="199"/>
      <c r="F16" s="199"/>
      <c r="G16" s="199"/>
      <c r="H16" s="213"/>
      <c r="I16" s="25">
        <f>I14+I15</f>
        <v>0</v>
      </c>
      <c r="J16" s="26"/>
      <c r="K16" s="26"/>
      <c r="L16" s="28">
        <f>L14+L15</f>
        <v>0</v>
      </c>
      <c r="M16" s="29">
        <f>I16+L16</f>
        <v>0</v>
      </c>
    </row>
    <row r="17" spans="1:13" ht="4.9000000000000004" customHeight="1" thickBot="1" x14ac:dyDescent="0.3">
      <c r="A17" s="172"/>
      <c r="B17" s="146"/>
      <c r="C17" s="147"/>
      <c r="D17" s="147"/>
      <c r="E17" s="147"/>
      <c r="F17" s="147"/>
      <c r="G17" s="147"/>
      <c r="H17" s="147"/>
      <c r="I17" s="147"/>
      <c r="J17" s="147"/>
      <c r="K17" s="147"/>
      <c r="L17" s="147"/>
      <c r="M17" s="148"/>
    </row>
    <row r="18" spans="1:13" ht="15.75" thickBot="1" x14ac:dyDescent="0.3">
      <c r="A18" s="172"/>
      <c r="B18" s="209" t="s">
        <v>94</v>
      </c>
      <c r="C18" s="210"/>
      <c r="D18" s="210"/>
      <c r="E18" s="210"/>
      <c r="F18" s="210"/>
      <c r="G18" s="210"/>
      <c r="H18" s="210"/>
      <c r="I18" s="210"/>
      <c r="J18" s="210"/>
      <c r="K18" s="210"/>
      <c r="L18" s="210"/>
      <c r="M18" s="211"/>
    </row>
    <row r="19" spans="1:13" ht="30.75" thickBot="1" x14ac:dyDescent="0.3">
      <c r="A19" s="172"/>
      <c r="B19" s="17">
        <v>7</v>
      </c>
      <c r="C19" s="183" t="s">
        <v>10</v>
      </c>
      <c r="D19" s="184"/>
      <c r="E19" s="184"/>
      <c r="F19" s="185"/>
      <c r="G19" s="81" t="s">
        <v>102</v>
      </c>
      <c r="H19" s="91">
        <v>0</v>
      </c>
      <c r="I19" s="18">
        <f>1200*H19</f>
        <v>0</v>
      </c>
      <c r="J19" s="85" t="s">
        <v>107</v>
      </c>
      <c r="K19" s="91">
        <v>0</v>
      </c>
      <c r="L19" s="19">
        <f>(3400-1200)*K19</f>
        <v>0</v>
      </c>
      <c r="M19" s="29">
        <f>I19+L19</f>
        <v>0</v>
      </c>
    </row>
    <row r="20" spans="1:13" ht="26.45" customHeight="1" thickBot="1" x14ac:dyDescent="0.3">
      <c r="A20" s="172"/>
      <c r="B20" s="30">
        <v>8</v>
      </c>
      <c r="C20" s="200" t="s">
        <v>11</v>
      </c>
      <c r="D20" s="201"/>
      <c r="E20" s="201"/>
      <c r="F20" s="202"/>
      <c r="G20" s="81" t="s">
        <v>123</v>
      </c>
      <c r="H20" s="91">
        <v>0</v>
      </c>
      <c r="I20" s="18">
        <f>47400*H20</f>
        <v>0</v>
      </c>
      <c r="J20" s="85" t="s">
        <v>126</v>
      </c>
      <c r="K20" s="91">
        <v>0</v>
      </c>
      <c r="L20" s="31">
        <f>(52680-47400)*K20</f>
        <v>0</v>
      </c>
      <c r="M20" s="29">
        <f>I20+L20</f>
        <v>0</v>
      </c>
    </row>
    <row r="21" spans="1:13" ht="78.599999999999994" customHeight="1" thickBot="1" x14ac:dyDescent="0.3">
      <c r="A21" s="172"/>
      <c r="B21" s="20">
        <v>9</v>
      </c>
      <c r="C21" s="134" t="s">
        <v>12</v>
      </c>
      <c r="D21" s="135"/>
      <c r="E21" s="135"/>
      <c r="F21" s="136"/>
      <c r="G21" s="82" t="s">
        <v>109</v>
      </c>
      <c r="H21" s="92">
        <v>0</v>
      </c>
      <c r="I21" s="21">
        <f>77800*H21</f>
        <v>0</v>
      </c>
      <c r="J21" s="86" t="s">
        <v>110</v>
      </c>
      <c r="K21" s="92">
        <v>0</v>
      </c>
      <c r="L21" s="22">
        <f>(86500-77800)*K21</f>
        <v>0</v>
      </c>
      <c r="M21" s="23">
        <f>I21+L21</f>
        <v>0</v>
      </c>
    </row>
    <row r="22" spans="1:13" ht="33.6" customHeight="1" thickTop="1" thickBot="1" x14ac:dyDescent="0.3">
      <c r="A22" s="172"/>
      <c r="B22" s="32">
        <v>10</v>
      </c>
      <c r="C22" s="143" t="s">
        <v>20</v>
      </c>
      <c r="D22" s="144"/>
      <c r="E22" s="144"/>
      <c r="F22" s="144"/>
      <c r="G22" s="144"/>
      <c r="H22" s="145"/>
      <c r="I22" s="33">
        <f>SUM(I19:I21)</f>
        <v>0</v>
      </c>
      <c r="J22" s="34"/>
      <c r="K22" s="35"/>
      <c r="L22" s="36">
        <f>SUM(L19:L21)</f>
        <v>0</v>
      </c>
      <c r="M22" s="29">
        <f>I22+L22</f>
        <v>0</v>
      </c>
    </row>
    <row r="23" spans="1:13" ht="4.1500000000000004" customHeight="1" thickBot="1" x14ac:dyDescent="0.3">
      <c r="A23" s="172"/>
      <c r="B23" s="152"/>
      <c r="C23" s="153"/>
      <c r="D23" s="153"/>
      <c r="E23" s="153"/>
      <c r="F23" s="153"/>
      <c r="G23" s="153"/>
      <c r="H23" s="153"/>
      <c r="I23" s="153"/>
      <c r="J23" s="153"/>
      <c r="K23" s="153"/>
      <c r="L23" s="153"/>
      <c r="M23" s="154"/>
    </row>
    <row r="24" spans="1:13" ht="15.75" thickBot="1" x14ac:dyDescent="0.3">
      <c r="A24" s="173"/>
      <c r="B24" s="24">
        <v>11</v>
      </c>
      <c r="C24" s="198" t="s">
        <v>72</v>
      </c>
      <c r="D24" s="199"/>
      <c r="E24" s="199"/>
      <c r="F24" s="199"/>
      <c r="G24" s="199"/>
      <c r="H24" s="213"/>
      <c r="I24" s="37">
        <f>I11+I16+I22</f>
        <v>0</v>
      </c>
      <c r="J24" s="38"/>
      <c r="K24" s="27"/>
      <c r="L24" s="39">
        <f>L11+L16+L22</f>
        <v>0</v>
      </c>
      <c r="M24" s="29">
        <f>I24+L24</f>
        <v>0</v>
      </c>
    </row>
    <row r="25" spans="1:13" ht="15.75" thickBot="1" x14ac:dyDescent="0.3">
      <c r="B25" s="40"/>
      <c r="C25" s="41"/>
      <c r="D25" s="41"/>
      <c r="E25" s="41"/>
      <c r="F25" s="41"/>
      <c r="G25" s="42"/>
      <c r="H25" s="43"/>
      <c r="I25" s="43"/>
      <c r="J25" s="42"/>
      <c r="K25" s="44"/>
      <c r="L25" s="44"/>
    </row>
    <row r="26" spans="1:13" ht="15" customHeight="1" thickBot="1" x14ac:dyDescent="0.3">
      <c r="A26" s="171" t="s">
        <v>58</v>
      </c>
      <c r="B26" s="140" t="s">
        <v>0</v>
      </c>
      <c r="C26" s="141"/>
      <c r="D26" s="141"/>
      <c r="E26" s="141"/>
      <c r="F26" s="141"/>
      <c r="G26" s="141"/>
      <c r="H26" s="45" t="s">
        <v>1</v>
      </c>
      <c r="I26" s="46" t="s">
        <v>15</v>
      </c>
      <c r="J26" s="47" t="s">
        <v>16</v>
      </c>
      <c r="K26" s="44"/>
      <c r="L26" s="44"/>
    </row>
    <row r="27" spans="1:13" ht="44.45" customHeight="1" thickBot="1" x14ac:dyDescent="0.3">
      <c r="A27" s="172"/>
      <c r="B27" s="223" t="s">
        <v>130</v>
      </c>
      <c r="C27" s="224"/>
      <c r="D27" s="224"/>
      <c r="E27" s="224"/>
      <c r="F27" s="224"/>
      <c r="G27" s="225"/>
      <c r="H27" s="12" t="s">
        <v>5</v>
      </c>
      <c r="I27" s="12" t="s">
        <v>28</v>
      </c>
      <c r="J27" s="12" t="s">
        <v>29</v>
      </c>
    </row>
    <row r="28" spans="1:13" ht="15.75" thickBot="1" x14ac:dyDescent="0.3">
      <c r="A28" s="172"/>
      <c r="B28" s="30">
        <v>12</v>
      </c>
      <c r="C28" s="180" t="s">
        <v>13</v>
      </c>
      <c r="D28" s="181"/>
      <c r="E28" s="181"/>
      <c r="F28" s="181"/>
      <c r="G28" s="182"/>
      <c r="H28" s="76">
        <v>13000</v>
      </c>
      <c r="I28" s="93">
        <v>0</v>
      </c>
      <c r="J28" s="48">
        <f>H28*I28</f>
        <v>0</v>
      </c>
    </row>
    <row r="29" spans="1:13" ht="15.75" thickBot="1" x14ac:dyDescent="0.3">
      <c r="A29" s="172"/>
      <c r="B29" s="30">
        <v>13</v>
      </c>
      <c r="C29" s="180" t="s">
        <v>14</v>
      </c>
      <c r="D29" s="181"/>
      <c r="E29" s="181"/>
      <c r="F29" s="181"/>
      <c r="G29" s="182"/>
      <c r="H29" s="77">
        <v>10300</v>
      </c>
      <c r="I29" s="94">
        <v>0</v>
      </c>
      <c r="J29" s="49">
        <f>H29*I29</f>
        <v>0</v>
      </c>
    </row>
    <row r="30" spans="1:13" ht="15.75" thickBot="1" x14ac:dyDescent="0.3">
      <c r="A30" s="172"/>
      <c r="B30" s="30">
        <v>14</v>
      </c>
      <c r="C30" s="180" t="s">
        <v>82</v>
      </c>
      <c r="D30" s="181"/>
      <c r="E30" s="181"/>
      <c r="F30" s="181"/>
      <c r="G30" s="182"/>
      <c r="H30" s="77">
        <v>23300</v>
      </c>
      <c r="I30" s="94">
        <v>0</v>
      </c>
      <c r="J30" s="49">
        <f>H30*I30</f>
        <v>0</v>
      </c>
    </row>
    <row r="31" spans="1:13" ht="3.6" customHeight="1" thickBot="1" x14ac:dyDescent="0.3">
      <c r="A31" s="172"/>
      <c r="B31" s="220"/>
      <c r="C31" s="221"/>
      <c r="D31" s="221"/>
      <c r="E31" s="221"/>
      <c r="F31" s="221"/>
      <c r="G31" s="221"/>
      <c r="H31" s="221"/>
      <c r="I31" s="221"/>
      <c r="J31" s="222"/>
    </row>
    <row r="32" spans="1:13" ht="15.75" thickBot="1" x14ac:dyDescent="0.3">
      <c r="A32" s="173"/>
      <c r="B32" s="30">
        <v>15</v>
      </c>
      <c r="C32" s="146" t="s">
        <v>71</v>
      </c>
      <c r="D32" s="147"/>
      <c r="E32" s="147"/>
      <c r="F32" s="147"/>
      <c r="G32" s="147"/>
      <c r="H32" s="147"/>
      <c r="I32" s="148"/>
      <c r="J32" s="49">
        <f>SUM(J28:J30)</f>
        <v>0</v>
      </c>
    </row>
    <row r="33" spans="1:13" x14ac:dyDescent="0.25">
      <c r="B33" s="50"/>
      <c r="C33" s="51"/>
      <c r="D33" s="51"/>
      <c r="E33" s="51"/>
      <c r="F33" s="51"/>
      <c r="G33" s="51"/>
      <c r="H33" s="51"/>
      <c r="I33" s="51"/>
      <c r="J33" s="44"/>
    </row>
    <row r="34" spans="1:13" ht="15.75" thickBot="1" x14ac:dyDescent="0.3">
      <c r="C34" s="176"/>
      <c r="D34" s="176"/>
      <c r="E34" s="176"/>
      <c r="F34" s="176"/>
    </row>
    <row r="35" spans="1:13" ht="31.9" customHeight="1" thickTop="1" thickBot="1" x14ac:dyDescent="0.3">
      <c r="A35" s="169">
        <v>16</v>
      </c>
      <c r="B35" s="170"/>
      <c r="C35" s="156" t="s">
        <v>70</v>
      </c>
      <c r="D35" s="156"/>
      <c r="E35" s="156"/>
      <c r="F35" s="156"/>
      <c r="G35" s="156"/>
      <c r="H35" s="156"/>
      <c r="I35" s="156"/>
      <c r="J35" s="156"/>
      <c r="K35" s="156"/>
      <c r="L35" s="163">
        <f>M24+J32</f>
        <v>0</v>
      </c>
      <c r="M35" s="164"/>
    </row>
  </sheetData>
  <sheetProtection algorithmName="SHA-512" hashValue="uD2nXfdmrIVDm8xN3qwWtbGJXF7f+uhuOVBcnN9+I1pynt/C4/8IfCaehS0PatuY1SJth7kicWX6WDEbAlqeWA==" saltValue="fCjHIG/K6ZKBcgOhYRcR9Q==" spinCount="100000" sheet="1" objects="1" scenarios="1"/>
  <mergeCells count="44">
    <mergeCell ref="B31:J31"/>
    <mergeCell ref="B26:G26"/>
    <mergeCell ref="B27:G27"/>
    <mergeCell ref="C28:G28"/>
    <mergeCell ref="C30:G30"/>
    <mergeCell ref="C29:G29"/>
    <mergeCell ref="L35:M35"/>
    <mergeCell ref="C34:F34"/>
    <mergeCell ref="C35:K35"/>
    <mergeCell ref="A35:B35"/>
    <mergeCell ref="B8:B9"/>
    <mergeCell ref="B23:M23"/>
    <mergeCell ref="C9:F9"/>
    <mergeCell ref="C11:H11"/>
    <mergeCell ref="B13:M13"/>
    <mergeCell ref="C14:F14"/>
    <mergeCell ref="C15:F15"/>
    <mergeCell ref="C32:I32"/>
    <mergeCell ref="C16:H16"/>
    <mergeCell ref="C8:F8"/>
    <mergeCell ref="A26:A32"/>
    <mergeCell ref="C10:F10"/>
    <mergeCell ref="B6:F6"/>
    <mergeCell ref="A4:M4"/>
    <mergeCell ref="A3:M3"/>
    <mergeCell ref="K8:K9"/>
    <mergeCell ref="L8:L9"/>
    <mergeCell ref="M8:M9"/>
    <mergeCell ref="A1:M1"/>
    <mergeCell ref="A5:A24"/>
    <mergeCell ref="B7:M7"/>
    <mergeCell ref="I8:I9"/>
    <mergeCell ref="J8:J9"/>
    <mergeCell ref="B18:M18"/>
    <mergeCell ref="C19:F19"/>
    <mergeCell ref="C20:F20"/>
    <mergeCell ref="C24:H24"/>
    <mergeCell ref="C21:F21"/>
    <mergeCell ref="C22:H22"/>
    <mergeCell ref="B12:M12"/>
    <mergeCell ref="B17:M17"/>
    <mergeCell ref="G8:G9"/>
    <mergeCell ref="H8:H9"/>
    <mergeCell ref="B5:F5"/>
  </mergeCells>
  <printOptions horizontalCentered="1"/>
  <pageMargins left="0.45" right="0.45" top="1.25" bottom="0.5" header="0.5" footer="0.3"/>
  <pageSetup scale="74" orientation="portrait" r:id="rId1"/>
  <headerFooter>
    <oddHeader>&amp;C&amp;"-,Bold"&amp;12MARYLAND STATE DEPARTMENT OF HUMAN RESOURCES
CHILD SUPPORT ENFORCEMENT ADMINISTRATION&amp;R&amp;"-,Bold"CSEA/SDU-14-001-S
Attachment A
Page 3 of 8</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5"/>
  <sheetViews>
    <sheetView zoomScaleNormal="100" workbookViewId="0">
      <selection activeCell="J8" sqref="J8:J9"/>
    </sheetView>
  </sheetViews>
  <sheetFormatPr defaultRowHeight="15" x14ac:dyDescent="0.25"/>
  <cols>
    <col min="1" max="2" width="3.7109375" customWidth="1"/>
    <col min="3" max="5" width="7.7109375" customWidth="1"/>
    <col min="6" max="6" width="14.140625" customWidth="1"/>
    <col min="7" max="7" width="11.7109375" customWidth="1"/>
    <col min="8" max="8" width="10.7109375" customWidth="1"/>
    <col min="9" max="9" width="12.7109375" customWidth="1"/>
    <col min="10" max="10" width="11.7109375" customWidth="1"/>
    <col min="11" max="11" width="10.7109375" customWidth="1"/>
    <col min="12" max="12" width="12.7109375" customWidth="1"/>
    <col min="13" max="13" width="14.7109375" customWidth="1"/>
  </cols>
  <sheetData>
    <row r="1" spans="1:13" ht="18.75" x14ac:dyDescent="0.3">
      <c r="A1" s="109" t="s">
        <v>47</v>
      </c>
      <c r="B1" s="109"/>
      <c r="C1" s="109"/>
      <c r="D1" s="109"/>
      <c r="E1" s="109"/>
      <c r="F1" s="109"/>
      <c r="G1" s="109"/>
      <c r="H1" s="109"/>
      <c r="I1" s="109"/>
      <c r="J1" s="109"/>
      <c r="K1" s="109"/>
      <c r="L1" s="109"/>
      <c r="M1" s="109"/>
    </row>
    <row r="2" spans="1:13" ht="7.15" customHeight="1" x14ac:dyDescent="0.25"/>
    <row r="3" spans="1:13" ht="18.75" x14ac:dyDescent="0.3">
      <c r="A3" s="100" t="s">
        <v>62</v>
      </c>
      <c r="B3" s="100"/>
      <c r="C3" s="100"/>
      <c r="D3" s="100"/>
      <c r="E3" s="100"/>
      <c r="F3" s="100"/>
      <c r="G3" s="100"/>
      <c r="H3" s="100"/>
      <c r="I3" s="100"/>
      <c r="J3" s="100"/>
      <c r="K3" s="100"/>
      <c r="L3" s="100"/>
      <c r="M3" s="100"/>
    </row>
    <row r="4" spans="1:13" ht="124.15" customHeight="1" thickBot="1" x14ac:dyDescent="0.3">
      <c r="A4" s="165" t="s">
        <v>87</v>
      </c>
      <c r="B4" s="165"/>
      <c r="C4" s="165"/>
      <c r="D4" s="165"/>
      <c r="E4" s="165"/>
      <c r="F4" s="165"/>
      <c r="G4" s="165"/>
      <c r="H4" s="165"/>
      <c r="I4" s="165"/>
      <c r="J4" s="165"/>
      <c r="K4" s="165"/>
      <c r="L4" s="165"/>
      <c r="M4" s="165"/>
    </row>
    <row r="5" spans="1:13" ht="15" customHeight="1" thickBot="1" x14ac:dyDescent="0.3">
      <c r="A5" s="171" t="s">
        <v>57</v>
      </c>
      <c r="B5" s="140" t="s">
        <v>0</v>
      </c>
      <c r="C5" s="141"/>
      <c r="D5" s="141"/>
      <c r="E5" s="141"/>
      <c r="F5" s="142"/>
      <c r="G5" s="9" t="s">
        <v>1</v>
      </c>
      <c r="H5" s="9" t="s">
        <v>15</v>
      </c>
      <c r="I5" s="9" t="s">
        <v>16</v>
      </c>
      <c r="J5" s="9" t="s">
        <v>17</v>
      </c>
      <c r="K5" s="9" t="s">
        <v>18</v>
      </c>
      <c r="L5" s="10" t="s">
        <v>19</v>
      </c>
      <c r="M5" s="11" t="s">
        <v>25</v>
      </c>
    </row>
    <row r="6" spans="1:13" ht="61.9" customHeight="1" thickBot="1" x14ac:dyDescent="0.3">
      <c r="A6" s="172"/>
      <c r="B6" s="203" t="s">
        <v>4</v>
      </c>
      <c r="C6" s="204"/>
      <c r="D6" s="204"/>
      <c r="E6" s="204"/>
      <c r="F6" s="205"/>
      <c r="G6" s="12" t="s">
        <v>21</v>
      </c>
      <c r="H6" s="12" t="s">
        <v>27</v>
      </c>
      <c r="I6" s="14" t="s">
        <v>24</v>
      </c>
      <c r="J6" s="15" t="s">
        <v>22</v>
      </c>
      <c r="K6" s="12" t="s">
        <v>27</v>
      </c>
      <c r="L6" s="16" t="s">
        <v>23</v>
      </c>
      <c r="M6" s="15" t="s">
        <v>26</v>
      </c>
    </row>
    <row r="7" spans="1:13" ht="15.75" thickBot="1" x14ac:dyDescent="0.3">
      <c r="A7" s="172"/>
      <c r="B7" s="209" t="s">
        <v>97</v>
      </c>
      <c r="C7" s="210"/>
      <c r="D7" s="210"/>
      <c r="E7" s="210"/>
      <c r="F7" s="210"/>
      <c r="G7" s="210"/>
      <c r="H7" s="210"/>
      <c r="I7" s="210"/>
      <c r="J7" s="210"/>
      <c r="K7" s="210"/>
      <c r="L7" s="210"/>
      <c r="M7" s="211"/>
    </row>
    <row r="8" spans="1:13" ht="15.75" thickBot="1" x14ac:dyDescent="0.3">
      <c r="A8" s="172"/>
      <c r="B8" s="191">
        <v>1</v>
      </c>
      <c r="C8" s="218" t="s">
        <v>7</v>
      </c>
      <c r="D8" s="218"/>
      <c r="E8" s="218"/>
      <c r="F8" s="219"/>
      <c r="G8" s="189" t="s">
        <v>103</v>
      </c>
      <c r="H8" s="161">
        <v>0</v>
      </c>
      <c r="I8" s="174">
        <f>3113500*H8</f>
        <v>0</v>
      </c>
      <c r="J8" s="193" t="s">
        <v>105</v>
      </c>
      <c r="K8" s="161">
        <v>0</v>
      </c>
      <c r="L8" s="127">
        <f>(3456500-3113500)*K8</f>
        <v>0</v>
      </c>
      <c r="M8" s="129">
        <f>I8+L8</f>
        <v>0</v>
      </c>
    </row>
    <row r="9" spans="1:13" ht="15.75" thickBot="1" x14ac:dyDescent="0.3">
      <c r="A9" s="172"/>
      <c r="B9" s="192"/>
      <c r="C9" s="177" t="s">
        <v>6</v>
      </c>
      <c r="D9" s="178"/>
      <c r="E9" s="178"/>
      <c r="F9" s="179"/>
      <c r="G9" s="226"/>
      <c r="H9" s="227"/>
      <c r="I9" s="175"/>
      <c r="J9" s="194"/>
      <c r="K9" s="162"/>
      <c r="L9" s="228"/>
      <c r="M9" s="230"/>
    </row>
    <row r="10" spans="1:13" ht="30.6" customHeight="1" thickTop="1" x14ac:dyDescent="0.25">
      <c r="A10" s="195"/>
      <c r="B10" s="72">
        <v>2</v>
      </c>
      <c r="C10" s="166" t="s">
        <v>93</v>
      </c>
      <c r="D10" s="167"/>
      <c r="E10" s="167"/>
      <c r="F10" s="168"/>
      <c r="G10" s="87" t="s">
        <v>104</v>
      </c>
      <c r="H10" s="89">
        <v>0</v>
      </c>
      <c r="I10" s="70"/>
      <c r="J10" s="88" t="s">
        <v>106</v>
      </c>
      <c r="K10" s="74"/>
      <c r="L10" s="70"/>
      <c r="M10" s="70"/>
    </row>
    <row r="11" spans="1:13" ht="15.75" thickBot="1" x14ac:dyDescent="0.3">
      <c r="A11" s="172"/>
      <c r="B11" s="24">
        <v>3</v>
      </c>
      <c r="C11" s="198" t="s">
        <v>20</v>
      </c>
      <c r="D11" s="199"/>
      <c r="E11" s="199"/>
      <c r="F11" s="199"/>
      <c r="G11" s="199"/>
      <c r="H11" s="213"/>
      <c r="I11" s="25">
        <f>I8+I9</f>
        <v>0</v>
      </c>
      <c r="J11" s="26"/>
      <c r="K11" s="27"/>
      <c r="L11" s="28">
        <f>L8+L9</f>
        <v>0</v>
      </c>
      <c r="M11" s="29">
        <f>I11+L11</f>
        <v>0</v>
      </c>
    </row>
    <row r="12" spans="1:13" ht="4.9000000000000004" customHeight="1" thickBot="1" x14ac:dyDescent="0.3">
      <c r="A12" s="172"/>
      <c r="B12" s="61"/>
      <c r="C12" s="40"/>
      <c r="D12" s="40"/>
      <c r="E12" s="40"/>
      <c r="F12" s="40"/>
      <c r="G12" s="40"/>
      <c r="H12" s="40"/>
      <c r="I12" s="43"/>
      <c r="J12" s="43"/>
      <c r="K12" s="43"/>
      <c r="L12" s="43"/>
      <c r="M12" s="29"/>
    </row>
    <row r="13" spans="1:13" ht="15.75" thickBot="1" x14ac:dyDescent="0.3">
      <c r="A13" s="172"/>
      <c r="B13" s="209" t="s">
        <v>92</v>
      </c>
      <c r="C13" s="210"/>
      <c r="D13" s="210"/>
      <c r="E13" s="210"/>
      <c r="F13" s="210"/>
      <c r="G13" s="210"/>
      <c r="H13" s="210"/>
      <c r="I13" s="210"/>
      <c r="J13" s="210"/>
      <c r="K13" s="210"/>
      <c r="L13" s="210"/>
      <c r="M13" s="211"/>
    </row>
    <row r="14" spans="1:13" ht="22.5" customHeight="1" thickBot="1" x14ac:dyDescent="0.3">
      <c r="A14" s="172"/>
      <c r="B14" s="17">
        <v>4</v>
      </c>
      <c r="C14" s="184" t="s">
        <v>8</v>
      </c>
      <c r="D14" s="184"/>
      <c r="E14" s="184"/>
      <c r="F14" s="185"/>
      <c r="G14" s="81" t="s">
        <v>98</v>
      </c>
      <c r="H14" s="91">
        <v>0</v>
      </c>
      <c r="I14" s="18">
        <f>5000*H14</f>
        <v>0</v>
      </c>
      <c r="J14" s="83" t="s">
        <v>101</v>
      </c>
      <c r="K14" s="91">
        <v>0</v>
      </c>
      <c r="L14" s="19">
        <f>(10000-5000)*K14</f>
        <v>0</v>
      </c>
      <c r="M14" s="29">
        <f>I14+L14</f>
        <v>0</v>
      </c>
    </row>
    <row r="15" spans="1:13" ht="30.75" thickBot="1" x14ac:dyDescent="0.3">
      <c r="A15" s="172"/>
      <c r="B15" s="20">
        <v>5</v>
      </c>
      <c r="C15" s="206" t="s">
        <v>9</v>
      </c>
      <c r="D15" s="207"/>
      <c r="E15" s="207"/>
      <c r="F15" s="208"/>
      <c r="G15" s="82" t="s">
        <v>99</v>
      </c>
      <c r="H15" s="92">
        <v>0</v>
      </c>
      <c r="I15" s="21">
        <f>110000*H15</f>
        <v>0</v>
      </c>
      <c r="J15" s="84" t="s">
        <v>100</v>
      </c>
      <c r="K15" s="92">
        <v>0</v>
      </c>
      <c r="L15" s="22">
        <f>(120000-110000)*K15</f>
        <v>0</v>
      </c>
      <c r="M15" s="23">
        <f>I15+L15</f>
        <v>0</v>
      </c>
    </row>
    <row r="16" spans="1:13" ht="16.5" thickTop="1" thickBot="1" x14ac:dyDescent="0.3">
      <c r="A16" s="172"/>
      <c r="B16" s="24">
        <v>6</v>
      </c>
      <c r="C16" s="198" t="s">
        <v>20</v>
      </c>
      <c r="D16" s="199"/>
      <c r="E16" s="199"/>
      <c r="F16" s="199"/>
      <c r="G16" s="199"/>
      <c r="H16" s="213"/>
      <c r="I16" s="25">
        <f>I14+I15</f>
        <v>0</v>
      </c>
      <c r="J16" s="26"/>
      <c r="K16" s="26"/>
      <c r="L16" s="28">
        <f>L14+L15</f>
        <v>0</v>
      </c>
      <c r="M16" s="29">
        <f>I16+L16</f>
        <v>0</v>
      </c>
    </row>
    <row r="17" spans="1:13" ht="4.9000000000000004" customHeight="1" thickBot="1" x14ac:dyDescent="0.3">
      <c r="A17" s="172"/>
      <c r="B17" s="61"/>
      <c r="C17" s="40"/>
      <c r="D17" s="40"/>
      <c r="E17" s="40"/>
      <c r="F17" s="40"/>
      <c r="G17" s="40"/>
      <c r="H17" s="40"/>
      <c r="I17" s="43"/>
      <c r="J17" s="43"/>
      <c r="K17" s="43"/>
      <c r="L17" s="43"/>
      <c r="M17" s="29"/>
    </row>
    <row r="18" spans="1:13" ht="15.75" thickBot="1" x14ac:dyDescent="0.3">
      <c r="A18" s="172"/>
      <c r="B18" s="149" t="s">
        <v>94</v>
      </c>
      <c r="C18" s="150"/>
      <c r="D18" s="150"/>
      <c r="E18" s="150"/>
      <c r="F18" s="150"/>
      <c r="G18" s="150"/>
      <c r="H18" s="150"/>
      <c r="I18" s="150"/>
      <c r="J18" s="150"/>
      <c r="K18" s="150"/>
      <c r="L18" s="150"/>
      <c r="M18" s="151"/>
    </row>
    <row r="19" spans="1:13" ht="30.75" thickBot="1" x14ac:dyDescent="0.3">
      <c r="A19" s="172"/>
      <c r="B19" s="17">
        <v>7</v>
      </c>
      <c r="C19" s="183" t="s">
        <v>10</v>
      </c>
      <c r="D19" s="184"/>
      <c r="E19" s="184"/>
      <c r="F19" s="185"/>
      <c r="G19" s="81" t="s">
        <v>102</v>
      </c>
      <c r="H19" s="91">
        <v>0</v>
      </c>
      <c r="I19" s="18">
        <f>1200*H19</f>
        <v>0</v>
      </c>
      <c r="J19" s="85" t="s">
        <v>107</v>
      </c>
      <c r="K19" s="91">
        <v>0</v>
      </c>
      <c r="L19" s="19">
        <f>(3400-1200)*K19</f>
        <v>0</v>
      </c>
      <c r="M19" s="29">
        <f>I19+L19</f>
        <v>0</v>
      </c>
    </row>
    <row r="20" spans="1:13" ht="15.75" thickBot="1" x14ac:dyDescent="0.3">
      <c r="A20" s="172"/>
      <c r="B20" s="30">
        <v>8</v>
      </c>
      <c r="C20" s="200" t="s">
        <v>11</v>
      </c>
      <c r="D20" s="201"/>
      <c r="E20" s="201"/>
      <c r="F20" s="202"/>
      <c r="G20" s="81" t="s">
        <v>123</v>
      </c>
      <c r="H20" s="91">
        <v>0</v>
      </c>
      <c r="I20" s="18">
        <f>47400*H20</f>
        <v>0</v>
      </c>
      <c r="J20" s="85" t="s">
        <v>126</v>
      </c>
      <c r="K20" s="91">
        <v>0</v>
      </c>
      <c r="L20" s="31">
        <f>(52680-47400)*K20</f>
        <v>0</v>
      </c>
      <c r="M20" s="29">
        <f>I20+L20</f>
        <v>0</v>
      </c>
    </row>
    <row r="21" spans="1:13" ht="80.099999999999994" customHeight="1" thickBot="1" x14ac:dyDescent="0.3">
      <c r="A21" s="172"/>
      <c r="B21" s="20">
        <v>9</v>
      </c>
      <c r="C21" s="134" t="s">
        <v>12</v>
      </c>
      <c r="D21" s="135"/>
      <c r="E21" s="135"/>
      <c r="F21" s="136"/>
      <c r="G21" s="82" t="s">
        <v>109</v>
      </c>
      <c r="H21" s="92">
        <v>0</v>
      </c>
      <c r="I21" s="21">
        <f>77800*H21</f>
        <v>0</v>
      </c>
      <c r="J21" s="86" t="s">
        <v>110</v>
      </c>
      <c r="K21" s="92">
        <v>0</v>
      </c>
      <c r="L21" s="22">
        <f>(86500-77800)*K21</f>
        <v>0</v>
      </c>
      <c r="M21" s="23">
        <f>I21+L21</f>
        <v>0</v>
      </c>
    </row>
    <row r="22" spans="1:13" ht="16.5" thickTop="1" thickBot="1" x14ac:dyDescent="0.3">
      <c r="A22" s="172"/>
      <c r="B22" s="32">
        <v>10</v>
      </c>
      <c r="C22" s="143" t="s">
        <v>20</v>
      </c>
      <c r="D22" s="144"/>
      <c r="E22" s="144"/>
      <c r="F22" s="144"/>
      <c r="G22" s="144"/>
      <c r="H22" s="145"/>
      <c r="I22" s="33">
        <f>SUM(I19:I21)</f>
        <v>0</v>
      </c>
      <c r="J22" s="34"/>
      <c r="K22" s="35"/>
      <c r="L22" s="36">
        <f>SUM(L19:L21)</f>
        <v>0</v>
      </c>
      <c r="M22" s="29">
        <f>I22+L22</f>
        <v>0</v>
      </c>
    </row>
    <row r="23" spans="1:13" ht="3.6" customHeight="1" thickBot="1" x14ac:dyDescent="0.3">
      <c r="A23" s="172"/>
      <c r="B23" s="152"/>
      <c r="C23" s="153"/>
      <c r="D23" s="153"/>
      <c r="E23" s="153"/>
      <c r="F23" s="153"/>
      <c r="G23" s="153"/>
      <c r="H23" s="153"/>
      <c r="I23" s="153"/>
      <c r="J23" s="153"/>
      <c r="K23" s="153"/>
      <c r="L23" s="153"/>
      <c r="M23" s="154"/>
    </row>
    <row r="24" spans="1:13" ht="15.75" thickBot="1" x14ac:dyDescent="0.3">
      <c r="A24" s="173"/>
      <c r="B24" s="24">
        <v>11</v>
      </c>
      <c r="C24" s="198" t="s">
        <v>73</v>
      </c>
      <c r="D24" s="199"/>
      <c r="E24" s="199"/>
      <c r="F24" s="199"/>
      <c r="G24" s="199"/>
      <c r="H24" s="213"/>
      <c r="I24" s="37">
        <f>I11+I16+I22</f>
        <v>0</v>
      </c>
      <c r="J24" s="38"/>
      <c r="K24" s="27"/>
      <c r="L24" s="39">
        <f>L11+L16+L22</f>
        <v>0</v>
      </c>
      <c r="M24" s="29">
        <f>I24+L24</f>
        <v>0</v>
      </c>
    </row>
    <row r="25" spans="1:13" ht="15.75" thickBot="1" x14ac:dyDescent="0.3">
      <c r="B25" s="40"/>
      <c r="C25" s="41"/>
      <c r="D25" s="41"/>
      <c r="E25" s="41"/>
      <c r="F25" s="41"/>
      <c r="G25" s="42"/>
      <c r="H25" s="43"/>
      <c r="I25" s="43"/>
      <c r="J25" s="42"/>
      <c r="K25" s="44"/>
      <c r="L25" s="44"/>
    </row>
    <row r="26" spans="1:13" ht="15" customHeight="1" thickBot="1" x14ac:dyDescent="0.3">
      <c r="A26" s="171" t="s">
        <v>58</v>
      </c>
      <c r="B26" s="140" t="s">
        <v>0</v>
      </c>
      <c r="C26" s="141"/>
      <c r="D26" s="141"/>
      <c r="E26" s="141"/>
      <c r="F26" s="141"/>
      <c r="G26" s="141"/>
      <c r="H26" s="45" t="s">
        <v>1</v>
      </c>
      <c r="I26" s="46" t="s">
        <v>15</v>
      </c>
      <c r="J26" s="47" t="s">
        <v>16</v>
      </c>
      <c r="K26" s="44"/>
      <c r="L26" s="44"/>
    </row>
    <row r="27" spans="1:13" ht="45.6" customHeight="1" thickBot="1" x14ac:dyDescent="0.3">
      <c r="A27" s="172"/>
      <c r="B27" s="229" t="s">
        <v>108</v>
      </c>
      <c r="C27" s="224"/>
      <c r="D27" s="224"/>
      <c r="E27" s="224"/>
      <c r="F27" s="224"/>
      <c r="G27" s="225"/>
      <c r="H27" s="12" t="s">
        <v>5</v>
      </c>
      <c r="I27" s="13" t="s">
        <v>28</v>
      </c>
      <c r="J27" s="12" t="s">
        <v>29</v>
      </c>
    </row>
    <row r="28" spans="1:13" ht="15.75" thickBot="1" x14ac:dyDescent="0.3">
      <c r="A28" s="172"/>
      <c r="B28" s="30">
        <v>12</v>
      </c>
      <c r="C28" s="180" t="s">
        <v>13</v>
      </c>
      <c r="D28" s="181"/>
      <c r="E28" s="181"/>
      <c r="F28" s="181"/>
      <c r="G28" s="182"/>
      <c r="H28" s="76">
        <v>13000</v>
      </c>
      <c r="I28" s="93">
        <v>0</v>
      </c>
      <c r="J28" s="48">
        <f>H28*I28</f>
        <v>0</v>
      </c>
    </row>
    <row r="29" spans="1:13" ht="15.75" thickBot="1" x14ac:dyDescent="0.3">
      <c r="A29" s="172"/>
      <c r="B29" s="30">
        <v>13</v>
      </c>
      <c r="C29" s="180" t="s">
        <v>14</v>
      </c>
      <c r="D29" s="181"/>
      <c r="E29" s="181"/>
      <c r="F29" s="181"/>
      <c r="G29" s="182"/>
      <c r="H29" s="77">
        <v>10300</v>
      </c>
      <c r="I29" s="94">
        <v>0</v>
      </c>
      <c r="J29" s="49">
        <f>H29*I29</f>
        <v>0</v>
      </c>
    </row>
    <row r="30" spans="1:13" ht="15.75" thickBot="1" x14ac:dyDescent="0.3">
      <c r="A30" s="172"/>
      <c r="B30" s="30">
        <v>14</v>
      </c>
      <c r="C30" s="180" t="s">
        <v>82</v>
      </c>
      <c r="D30" s="181"/>
      <c r="E30" s="181"/>
      <c r="F30" s="181"/>
      <c r="G30" s="182"/>
      <c r="H30" s="77">
        <v>23300</v>
      </c>
      <c r="I30" s="94">
        <v>0</v>
      </c>
      <c r="J30" s="49">
        <f>H30*I30</f>
        <v>0</v>
      </c>
    </row>
    <row r="31" spans="1:13" ht="3" customHeight="1" thickBot="1" x14ac:dyDescent="0.3">
      <c r="A31" s="172"/>
      <c r="B31" s="220"/>
      <c r="C31" s="221"/>
      <c r="D31" s="221"/>
      <c r="E31" s="221"/>
      <c r="F31" s="221"/>
      <c r="G31" s="221"/>
      <c r="H31" s="221"/>
      <c r="I31" s="221"/>
      <c r="J31" s="222"/>
    </row>
    <row r="32" spans="1:13" ht="15.75" thickBot="1" x14ac:dyDescent="0.3">
      <c r="A32" s="173"/>
      <c r="B32" s="30">
        <v>15</v>
      </c>
      <c r="C32" s="146" t="s">
        <v>74</v>
      </c>
      <c r="D32" s="147"/>
      <c r="E32" s="147"/>
      <c r="F32" s="147"/>
      <c r="G32" s="147"/>
      <c r="H32" s="147"/>
      <c r="I32" s="148"/>
      <c r="J32" s="49">
        <f>SUM(J28:J30)</f>
        <v>0</v>
      </c>
    </row>
    <row r="33" spans="1:13" ht="15.75" thickBot="1" x14ac:dyDescent="0.3">
      <c r="B33" s="65"/>
      <c r="C33" s="65"/>
      <c r="D33" s="65"/>
      <c r="E33" s="65"/>
      <c r="F33" s="65"/>
      <c r="G33" s="65"/>
      <c r="H33" s="65"/>
      <c r="I33" s="65"/>
      <c r="J33" s="66"/>
      <c r="K33" s="63"/>
      <c r="L33" s="63"/>
    </row>
    <row r="34" spans="1:13" ht="15.75" thickBot="1" x14ac:dyDescent="0.3">
      <c r="C34" s="176"/>
      <c r="D34" s="176"/>
      <c r="E34" s="176"/>
      <c r="F34" s="176"/>
    </row>
    <row r="35" spans="1:13" ht="31.15" customHeight="1" thickTop="1" thickBot="1" x14ac:dyDescent="0.3">
      <c r="A35" s="169">
        <v>16</v>
      </c>
      <c r="B35" s="170"/>
      <c r="C35" s="156" t="s">
        <v>75</v>
      </c>
      <c r="D35" s="156"/>
      <c r="E35" s="156"/>
      <c r="F35" s="156"/>
      <c r="G35" s="156"/>
      <c r="H35" s="156"/>
      <c r="I35" s="156"/>
      <c r="J35" s="156"/>
      <c r="K35" s="156"/>
      <c r="L35" s="163">
        <f>M24+J32</f>
        <v>0</v>
      </c>
      <c r="M35" s="164"/>
    </row>
  </sheetData>
  <sheetProtection algorithmName="SHA-512" hashValue="CzTiZxwVrLQtKg2MKisV0loxf8huCFRu8sqKEm8z4NjHDFkNX/M5tpLcrKEZo9TwThZhH20+ehQloR308OvaJA==" saltValue="K9jRSquPuZrPoWVQTSUjJA==" spinCount="100000" sheet="1" objects="1" scenarios="1"/>
  <mergeCells count="42">
    <mergeCell ref="L35:M35"/>
    <mergeCell ref="C34:F34"/>
    <mergeCell ref="C35:K35"/>
    <mergeCell ref="C32:I32"/>
    <mergeCell ref="A35:B35"/>
    <mergeCell ref="B5:F5"/>
    <mergeCell ref="B6:F6"/>
    <mergeCell ref="B7:M7"/>
    <mergeCell ref="C24:H24"/>
    <mergeCell ref="B26:G26"/>
    <mergeCell ref="M8:M9"/>
    <mergeCell ref="B8:B9"/>
    <mergeCell ref="C8:F8"/>
    <mergeCell ref="C10:F10"/>
    <mergeCell ref="B31:J31"/>
    <mergeCell ref="C14:F14"/>
    <mergeCell ref="C15:F15"/>
    <mergeCell ref="C16:H16"/>
    <mergeCell ref="B18:M18"/>
    <mergeCell ref="B27:G27"/>
    <mergeCell ref="C28:G28"/>
    <mergeCell ref="C29:G29"/>
    <mergeCell ref="C19:F19"/>
    <mergeCell ref="C20:F20"/>
    <mergeCell ref="C21:F21"/>
    <mergeCell ref="C22:H22"/>
    <mergeCell ref="A1:M1"/>
    <mergeCell ref="A5:A24"/>
    <mergeCell ref="A26:A32"/>
    <mergeCell ref="G8:G9"/>
    <mergeCell ref="H8:H9"/>
    <mergeCell ref="I8:I9"/>
    <mergeCell ref="J8:J9"/>
    <mergeCell ref="K8:K9"/>
    <mergeCell ref="L8:L9"/>
    <mergeCell ref="A4:M4"/>
    <mergeCell ref="A3:M3"/>
    <mergeCell ref="B23:M23"/>
    <mergeCell ref="C9:F9"/>
    <mergeCell ref="C11:H11"/>
    <mergeCell ref="B13:M13"/>
    <mergeCell ref="C30:G30"/>
  </mergeCells>
  <printOptions horizontalCentered="1"/>
  <pageMargins left="0.45" right="0.45" top="1.25" bottom="0.5" header="0.5" footer="0.3"/>
  <pageSetup scale="74" orientation="portrait" r:id="rId1"/>
  <headerFooter>
    <oddHeader>&amp;C&amp;"-,Bold"&amp;12MARYLAND STATE DEPARTMENT OF HUMAN RESOURCES
CHILD SUPPORT ENFORCEMENT ADMINISTRATION&amp;R&amp;"-,Bold"CSEA/SDU-14-001-S
Attachment A
Page 4 of 8</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5"/>
  <sheetViews>
    <sheetView zoomScaleNormal="100" workbookViewId="0">
      <selection activeCell="H19" sqref="H19:H21"/>
    </sheetView>
  </sheetViews>
  <sheetFormatPr defaultRowHeight="15" x14ac:dyDescent="0.25"/>
  <cols>
    <col min="1" max="2" width="3.7109375" customWidth="1"/>
    <col min="3" max="5" width="7.7109375" customWidth="1"/>
    <col min="6" max="6" width="13" customWidth="1"/>
    <col min="7" max="7" width="11.7109375" customWidth="1"/>
    <col min="8" max="8" width="10.7109375" customWidth="1"/>
    <col min="9" max="9" width="12.7109375" customWidth="1"/>
    <col min="10" max="10" width="11.7109375" customWidth="1"/>
    <col min="11" max="11" width="10.7109375" customWidth="1"/>
    <col min="12" max="12" width="12.7109375" customWidth="1"/>
    <col min="13" max="13" width="14.7109375" customWidth="1"/>
  </cols>
  <sheetData>
    <row r="1" spans="1:13" ht="18.75" x14ac:dyDescent="0.3">
      <c r="A1" s="109" t="s">
        <v>47</v>
      </c>
      <c r="B1" s="109"/>
      <c r="C1" s="109"/>
      <c r="D1" s="109"/>
      <c r="E1" s="109"/>
      <c r="F1" s="109"/>
      <c r="G1" s="109"/>
      <c r="H1" s="109"/>
      <c r="I1" s="109"/>
      <c r="J1" s="109"/>
      <c r="K1" s="109"/>
      <c r="L1" s="109"/>
      <c r="M1" s="109"/>
    </row>
    <row r="2" spans="1:13" ht="8.4499999999999993" customHeight="1" x14ac:dyDescent="0.25"/>
    <row r="3" spans="1:13" ht="18.75" x14ac:dyDescent="0.3">
      <c r="A3" s="100" t="s">
        <v>61</v>
      </c>
      <c r="B3" s="100"/>
      <c r="C3" s="100"/>
      <c r="D3" s="100"/>
      <c r="E3" s="100"/>
      <c r="F3" s="100"/>
      <c r="G3" s="100"/>
      <c r="H3" s="100"/>
      <c r="I3" s="100"/>
      <c r="J3" s="100"/>
      <c r="K3" s="100"/>
      <c r="L3" s="100"/>
      <c r="M3" s="100"/>
    </row>
    <row r="4" spans="1:13" ht="124.15" customHeight="1" thickBot="1" x14ac:dyDescent="0.3">
      <c r="A4" s="165" t="s">
        <v>88</v>
      </c>
      <c r="B4" s="165"/>
      <c r="C4" s="165"/>
      <c r="D4" s="165"/>
      <c r="E4" s="165"/>
      <c r="F4" s="165"/>
      <c r="G4" s="165"/>
      <c r="H4" s="165"/>
      <c r="I4" s="165"/>
      <c r="J4" s="165"/>
      <c r="K4" s="165"/>
      <c r="L4" s="165"/>
      <c r="M4" s="165"/>
    </row>
    <row r="5" spans="1:13" ht="15.75" thickBot="1" x14ac:dyDescent="0.3">
      <c r="A5" s="171" t="s">
        <v>57</v>
      </c>
      <c r="B5" s="140" t="s">
        <v>0</v>
      </c>
      <c r="C5" s="141"/>
      <c r="D5" s="141"/>
      <c r="E5" s="141"/>
      <c r="F5" s="142"/>
      <c r="G5" s="9" t="s">
        <v>1</v>
      </c>
      <c r="H5" s="9" t="s">
        <v>15</v>
      </c>
      <c r="I5" s="9" t="s">
        <v>16</v>
      </c>
      <c r="J5" s="9" t="s">
        <v>17</v>
      </c>
      <c r="K5" s="9" t="s">
        <v>18</v>
      </c>
      <c r="L5" s="10" t="s">
        <v>19</v>
      </c>
      <c r="M5" s="11" t="s">
        <v>25</v>
      </c>
    </row>
    <row r="6" spans="1:13" ht="72.75" thickBot="1" x14ac:dyDescent="0.3">
      <c r="A6" s="172"/>
      <c r="B6" s="203" t="s">
        <v>4</v>
      </c>
      <c r="C6" s="204"/>
      <c r="D6" s="204"/>
      <c r="E6" s="204"/>
      <c r="F6" s="205"/>
      <c r="G6" s="12" t="s">
        <v>21</v>
      </c>
      <c r="H6" s="12" t="s">
        <v>27</v>
      </c>
      <c r="I6" s="14" t="s">
        <v>24</v>
      </c>
      <c r="J6" s="15" t="s">
        <v>22</v>
      </c>
      <c r="K6" s="12" t="s">
        <v>27</v>
      </c>
      <c r="L6" s="16" t="s">
        <v>23</v>
      </c>
      <c r="M6" s="15" t="s">
        <v>26</v>
      </c>
    </row>
    <row r="7" spans="1:13" ht="15.75" thickBot="1" x14ac:dyDescent="0.3">
      <c r="A7" s="172"/>
      <c r="B7" s="209" t="s">
        <v>111</v>
      </c>
      <c r="C7" s="210"/>
      <c r="D7" s="210"/>
      <c r="E7" s="210"/>
      <c r="F7" s="210"/>
      <c r="G7" s="210"/>
      <c r="H7" s="210"/>
      <c r="I7" s="210"/>
      <c r="J7" s="210"/>
      <c r="K7" s="210"/>
      <c r="L7" s="210"/>
      <c r="M7" s="211"/>
    </row>
    <row r="8" spans="1:13" ht="15" customHeight="1" thickBot="1" x14ac:dyDescent="0.3">
      <c r="A8" s="172"/>
      <c r="B8" s="191">
        <v>1</v>
      </c>
      <c r="C8" s="218" t="s">
        <v>7</v>
      </c>
      <c r="D8" s="218"/>
      <c r="E8" s="218"/>
      <c r="F8" s="219"/>
      <c r="G8" s="189" t="s">
        <v>103</v>
      </c>
      <c r="H8" s="161">
        <v>0</v>
      </c>
      <c r="I8" s="174">
        <f>3113500*H8</f>
        <v>0</v>
      </c>
      <c r="J8" s="193" t="s">
        <v>105</v>
      </c>
      <c r="K8" s="161">
        <v>0</v>
      </c>
      <c r="L8" s="127">
        <f>(3456500-3113500)*K8</f>
        <v>0</v>
      </c>
      <c r="M8" s="129">
        <f>I8+L8</f>
        <v>0</v>
      </c>
    </row>
    <row r="9" spans="1:13" ht="15.75" thickBot="1" x14ac:dyDescent="0.3">
      <c r="A9" s="172"/>
      <c r="B9" s="214"/>
      <c r="C9" s="177" t="s">
        <v>6</v>
      </c>
      <c r="D9" s="178"/>
      <c r="E9" s="178"/>
      <c r="F9" s="179"/>
      <c r="G9" s="226"/>
      <c r="H9" s="162"/>
      <c r="I9" s="212"/>
      <c r="J9" s="194"/>
      <c r="K9" s="162"/>
      <c r="L9" s="128"/>
      <c r="M9" s="130"/>
    </row>
    <row r="10" spans="1:13" ht="34.5" customHeight="1" thickTop="1" x14ac:dyDescent="0.25">
      <c r="A10" s="172"/>
      <c r="B10" s="69">
        <v>2</v>
      </c>
      <c r="C10" s="166" t="s">
        <v>93</v>
      </c>
      <c r="D10" s="167"/>
      <c r="E10" s="167"/>
      <c r="F10" s="168"/>
      <c r="G10" s="87" t="s">
        <v>104</v>
      </c>
      <c r="H10" s="95">
        <v>0</v>
      </c>
      <c r="I10" s="71">
        <v>0</v>
      </c>
      <c r="J10" s="88" t="s">
        <v>106</v>
      </c>
      <c r="K10" s="96">
        <v>0</v>
      </c>
      <c r="L10" s="67">
        <v>0</v>
      </c>
      <c r="M10" s="68">
        <v>0</v>
      </c>
    </row>
    <row r="11" spans="1:13" ht="15.75" thickBot="1" x14ac:dyDescent="0.3">
      <c r="A11" s="172"/>
      <c r="B11" s="24">
        <v>3</v>
      </c>
      <c r="C11" s="198" t="s">
        <v>20</v>
      </c>
      <c r="D11" s="199"/>
      <c r="E11" s="199"/>
      <c r="F11" s="199"/>
      <c r="G11" s="199"/>
      <c r="H11" s="213"/>
      <c r="I11" s="25">
        <f>I8+I9</f>
        <v>0</v>
      </c>
      <c r="J11" s="26"/>
      <c r="K11" s="27"/>
      <c r="L11" s="28">
        <f>L8+L9</f>
        <v>0</v>
      </c>
      <c r="M11" s="29">
        <f>I11+L11</f>
        <v>0</v>
      </c>
    </row>
    <row r="12" spans="1:13" ht="4.9000000000000004" customHeight="1" thickBot="1" x14ac:dyDescent="0.3">
      <c r="A12" s="172"/>
      <c r="B12" s="61"/>
      <c r="C12" s="40"/>
      <c r="D12" s="40"/>
      <c r="E12" s="40"/>
      <c r="F12" s="40"/>
      <c r="G12" s="40"/>
      <c r="H12" s="40"/>
      <c r="I12" s="43"/>
      <c r="J12" s="43"/>
      <c r="K12" s="43"/>
      <c r="L12" s="43"/>
      <c r="M12" s="29"/>
    </row>
    <row r="13" spans="1:13" ht="15.75" thickBot="1" x14ac:dyDescent="0.3">
      <c r="A13" s="172"/>
      <c r="B13" s="209" t="s">
        <v>92</v>
      </c>
      <c r="C13" s="210"/>
      <c r="D13" s="210"/>
      <c r="E13" s="210"/>
      <c r="F13" s="210"/>
      <c r="G13" s="210"/>
      <c r="H13" s="210"/>
      <c r="I13" s="210"/>
      <c r="J13" s="210"/>
      <c r="K13" s="210"/>
      <c r="L13" s="210"/>
      <c r="M13" s="211"/>
    </row>
    <row r="14" spans="1:13" ht="15.75" thickBot="1" x14ac:dyDescent="0.3">
      <c r="A14" s="172"/>
      <c r="B14" s="17">
        <v>4</v>
      </c>
      <c r="C14" s="184" t="s">
        <v>8</v>
      </c>
      <c r="D14" s="184"/>
      <c r="E14" s="184"/>
      <c r="F14" s="185"/>
      <c r="G14" s="81" t="s">
        <v>98</v>
      </c>
      <c r="H14" s="91">
        <v>0</v>
      </c>
      <c r="I14" s="18">
        <f>5000*H14</f>
        <v>0</v>
      </c>
      <c r="J14" s="83" t="s">
        <v>101</v>
      </c>
      <c r="K14" s="91">
        <v>0</v>
      </c>
      <c r="L14" s="19">
        <f>(10000-5000)*K14</f>
        <v>0</v>
      </c>
      <c r="M14" s="29">
        <f>I14+L14</f>
        <v>0</v>
      </c>
    </row>
    <row r="15" spans="1:13" ht="30.75" thickBot="1" x14ac:dyDescent="0.3">
      <c r="A15" s="172"/>
      <c r="B15" s="20">
        <v>5</v>
      </c>
      <c r="C15" s="206" t="s">
        <v>9</v>
      </c>
      <c r="D15" s="207"/>
      <c r="E15" s="207"/>
      <c r="F15" s="208"/>
      <c r="G15" s="82" t="s">
        <v>99</v>
      </c>
      <c r="H15" s="92">
        <v>0</v>
      </c>
      <c r="I15" s="21">
        <f>110000*H15</f>
        <v>0</v>
      </c>
      <c r="J15" s="84" t="s">
        <v>100</v>
      </c>
      <c r="K15" s="92">
        <v>0</v>
      </c>
      <c r="L15" s="22">
        <f>(120000-110000)*K15</f>
        <v>0</v>
      </c>
      <c r="M15" s="23">
        <f>I15+L15</f>
        <v>0</v>
      </c>
    </row>
    <row r="16" spans="1:13" ht="16.5" thickTop="1" thickBot="1" x14ac:dyDescent="0.3">
      <c r="A16" s="172"/>
      <c r="B16" s="24">
        <v>6</v>
      </c>
      <c r="C16" s="198" t="s">
        <v>20</v>
      </c>
      <c r="D16" s="199"/>
      <c r="E16" s="199"/>
      <c r="F16" s="199"/>
      <c r="G16" s="199"/>
      <c r="H16" s="213"/>
      <c r="I16" s="25">
        <f>I14+I15</f>
        <v>0</v>
      </c>
      <c r="J16" s="26"/>
      <c r="K16" s="26"/>
      <c r="L16" s="28">
        <f>L14+L15</f>
        <v>0</v>
      </c>
      <c r="M16" s="29">
        <f>I16+L16</f>
        <v>0</v>
      </c>
    </row>
    <row r="17" spans="1:13" ht="4.9000000000000004" customHeight="1" thickBot="1" x14ac:dyDescent="0.3">
      <c r="A17" s="172"/>
      <c r="B17" s="61"/>
      <c r="C17" s="40"/>
      <c r="D17" s="40"/>
      <c r="E17" s="40"/>
      <c r="F17" s="40"/>
      <c r="G17" s="40"/>
      <c r="H17" s="40"/>
      <c r="I17" s="43"/>
      <c r="J17" s="43"/>
      <c r="K17" s="43"/>
      <c r="L17" s="43"/>
      <c r="M17" s="29"/>
    </row>
    <row r="18" spans="1:13" ht="15.75" thickBot="1" x14ac:dyDescent="0.3">
      <c r="A18" s="172"/>
      <c r="B18" s="209" t="s">
        <v>94</v>
      </c>
      <c r="C18" s="210"/>
      <c r="D18" s="210"/>
      <c r="E18" s="210"/>
      <c r="F18" s="210"/>
      <c r="G18" s="210"/>
      <c r="H18" s="210"/>
      <c r="I18" s="210"/>
      <c r="J18" s="210"/>
      <c r="K18" s="210"/>
      <c r="L18" s="210"/>
      <c r="M18" s="211"/>
    </row>
    <row r="19" spans="1:13" ht="30.75" thickBot="1" x14ac:dyDescent="0.3">
      <c r="A19" s="172"/>
      <c r="B19" s="17">
        <v>7</v>
      </c>
      <c r="C19" s="183" t="s">
        <v>10</v>
      </c>
      <c r="D19" s="184"/>
      <c r="E19" s="184"/>
      <c r="F19" s="185"/>
      <c r="G19" s="81" t="s">
        <v>102</v>
      </c>
      <c r="H19" s="91">
        <v>0</v>
      </c>
      <c r="I19" s="18">
        <f>1200*H19</f>
        <v>0</v>
      </c>
      <c r="J19" s="85" t="s">
        <v>107</v>
      </c>
      <c r="K19" s="91">
        <v>0</v>
      </c>
      <c r="L19" s="19">
        <f>(3400-1200)*K19</f>
        <v>0</v>
      </c>
      <c r="M19" s="29">
        <f>I19+L19</f>
        <v>0</v>
      </c>
    </row>
    <row r="20" spans="1:13" ht="15.75" thickBot="1" x14ac:dyDescent="0.3">
      <c r="A20" s="172"/>
      <c r="B20" s="30">
        <v>8</v>
      </c>
      <c r="C20" s="200" t="s">
        <v>11</v>
      </c>
      <c r="D20" s="201"/>
      <c r="E20" s="201"/>
      <c r="F20" s="202"/>
      <c r="G20" s="81" t="s">
        <v>123</v>
      </c>
      <c r="H20" s="91">
        <v>0</v>
      </c>
      <c r="I20" s="18">
        <f>47400*H20</f>
        <v>0</v>
      </c>
      <c r="J20" s="85" t="s">
        <v>126</v>
      </c>
      <c r="K20" s="91">
        <v>0</v>
      </c>
      <c r="L20" s="31">
        <f>(52680-47400)*K20</f>
        <v>0</v>
      </c>
      <c r="M20" s="29">
        <f>I20+L20</f>
        <v>0</v>
      </c>
    </row>
    <row r="21" spans="1:13" ht="76.5" customHeight="1" thickBot="1" x14ac:dyDescent="0.3">
      <c r="A21" s="172"/>
      <c r="B21" s="20">
        <v>9</v>
      </c>
      <c r="C21" s="134" t="s">
        <v>12</v>
      </c>
      <c r="D21" s="135"/>
      <c r="E21" s="135"/>
      <c r="F21" s="136"/>
      <c r="G21" s="82" t="s">
        <v>109</v>
      </c>
      <c r="H21" s="92">
        <v>0</v>
      </c>
      <c r="I21" s="21">
        <f>77800*H21</f>
        <v>0</v>
      </c>
      <c r="J21" s="86" t="s">
        <v>110</v>
      </c>
      <c r="K21" s="92">
        <v>0</v>
      </c>
      <c r="L21" s="22">
        <f>(86500-77800)*K21</f>
        <v>0</v>
      </c>
      <c r="M21" s="23">
        <f>I21+L21</f>
        <v>0</v>
      </c>
    </row>
    <row r="22" spans="1:13" ht="16.5" thickTop="1" thickBot="1" x14ac:dyDescent="0.3">
      <c r="A22" s="172"/>
      <c r="B22" s="32">
        <v>10</v>
      </c>
      <c r="C22" s="143" t="s">
        <v>20</v>
      </c>
      <c r="D22" s="144"/>
      <c r="E22" s="144"/>
      <c r="F22" s="144"/>
      <c r="G22" s="144"/>
      <c r="H22" s="145"/>
      <c r="I22" s="33">
        <f>SUM(I19:I21)</f>
        <v>0</v>
      </c>
      <c r="J22" s="34"/>
      <c r="K22" s="35"/>
      <c r="L22" s="36">
        <f>SUM(L19:L21)</f>
        <v>0</v>
      </c>
      <c r="M22" s="29">
        <f>I22+L22</f>
        <v>0</v>
      </c>
    </row>
    <row r="23" spans="1:13" ht="4.1500000000000004" customHeight="1" thickBot="1" x14ac:dyDescent="0.3">
      <c r="A23" s="172"/>
      <c r="B23" s="152"/>
      <c r="C23" s="153"/>
      <c r="D23" s="153"/>
      <c r="E23" s="153"/>
      <c r="F23" s="153"/>
      <c r="G23" s="153"/>
      <c r="H23" s="153"/>
      <c r="I23" s="153"/>
      <c r="J23" s="153"/>
      <c r="K23" s="153"/>
      <c r="L23" s="153"/>
      <c r="M23" s="154"/>
    </row>
    <row r="24" spans="1:13" ht="15.75" thickBot="1" x14ac:dyDescent="0.3">
      <c r="A24" s="173"/>
      <c r="B24" s="24">
        <v>11</v>
      </c>
      <c r="C24" s="198" t="s">
        <v>76</v>
      </c>
      <c r="D24" s="199"/>
      <c r="E24" s="199"/>
      <c r="F24" s="199"/>
      <c r="G24" s="199"/>
      <c r="H24" s="213"/>
      <c r="I24" s="37">
        <f>I11+I16+I22</f>
        <v>0</v>
      </c>
      <c r="J24" s="38"/>
      <c r="K24" s="27"/>
      <c r="L24" s="39">
        <f>L11+L16+L22</f>
        <v>0</v>
      </c>
      <c r="M24" s="29">
        <f>I24+L24</f>
        <v>0</v>
      </c>
    </row>
    <row r="25" spans="1:13" ht="15.75" thickBot="1" x14ac:dyDescent="0.3">
      <c r="B25" s="40"/>
      <c r="C25" s="41"/>
      <c r="D25" s="41"/>
      <c r="E25" s="41"/>
      <c r="F25" s="41"/>
      <c r="G25" s="42"/>
      <c r="H25" s="43"/>
      <c r="I25" s="43"/>
      <c r="J25" s="42"/>
      <c r="K25" s="44"/>
      <c r="L25" s="44"/>
    </row>
    <row r="26" spans="1:13" ht="15.75" thickBot="1" x14ac:dyDescent="0.3">
      <c r="A26" s="171" t="s">
        <v>58</v>
      </c>
      <c r="B26" s="140" t="s">
        <v>0</v>
      </c>
      <c r="C26" s="141"/>
      <c r="D26" s="141"/>
      <c r="E26" s="141"/>
      <c r="F26" s="141"/>
      <c r="G26" s="141"/>
      <c r="H26" s="45" t="s">
        <v>1</v>
      </c>
      <c r="I26" s="46" t="s">
        <v>15</v>
      </c>
      <c r="J26" s="47" t="s">
        <v>16</v>
      </c>
      <c r="K26" s="44"/>
      <c r="L26" s="44"/>
    </row>
    <row r="27" spans="1:13" ht="45.75" thickBot="1" x14ac:dyDescent="0.3">
      <c r="A27" s="172"/>
      <c r="B27" s="229" t="s">
        <v>108</v>
      </c>
      <c r="C27" s="224"/>
      <c r="D27" s="224"/>
      <c r="E27" s="224"/>
      <c r="F27" s="224"/>
      <c r="G27" s="225"/>
      <c r="H27" s="12" t="s">
        <v>5</v>
      </c>
      <c r="I27" s="13" t="s">
        <v>28</v>
      </c>
      <c r="J27" s="12" t="s">
        <v>29</v>
      </c>
    </row>
    <row r="28" spans="1:13" ht="15.75" thickBot="1" x14ac:dyDescent="0.3">
      <c r="A28" s="172"/>
      <c r="B28" s="30">
        <v>12</v>
      </c>
      <c r="C28" s="180" t="s">
        <v>13</v>
      </c>
      <c r="D28" s="181"/>
      <c r="E28" s="181"/>
      <c r="F28" s="181"/>
      <c r="G28" s="182"/>
      <c r="H28" s="76">
        <v>13000</v>
      </c>
      <c r="I28" s="93">
        <v>0</v>
      </c>
      <c r="J28" s="48">
        <f>H28*I28</f>
        <v>0</v>
      </c>
    </row>
    <row r="29" spans="1:13" ht="15.75" thickBot="1" x14ac:dyDescent="0.3">
      <c r="A29" s="172"/>
      <c r="B29" s="30">
        <v>13</v>
      </c>
      <c r="C29" s="180" t="s">
        <v>14</v>
      </c>
      <c r="D29" s="181"/>
      <c r="E29" s="181"/>
      <c r="F29" s="181"/>
      <c r="G29" s="182"/>
      <c r="H29" s="77">
        <v>10300</v>
      </c>
      <c r="I29" s="94">
        <v>0</v>
      </c>
      <c r="J29" s="49">
        <f>H29*I29</f>
        <v>0</v>
      </c>
    </row>
    <row r="30" spans="1:13" ht="15.75" thickBot="1" x14ac:dyDescent="0.3">
      <c r="A30" s="172"/>
      <c r="B30" s="30">
        <v>14</v>
      </c>
      <c r="C30" s="180" t="s">
        <v>82</v>
      </c>
      <c r="D30" s="181"/>
      <c r="E30" s="181"/>
      <c r="F30" s="181"/>
      <c r="G30" s="182"/>
      <c r="H30" s="77">
        <v>23300</v>
      </c>
      <c r="I30" s="94">
        <v>0</v>
      </c>
      <c r="J30" s="49">
        <f>H30*I30</f>
        <v>0</v>
      </c>
    </row>
    <row r="31" spans="1:13" ht="4.1500000000000004" customHeight="1" thickBot="1" x14ac:dyDescent="0.3">
      <c r="A31" s="172"/>
      <c r="B31" s="220"/>
      <c r="C31" s="221"/>
      <c r="D31" s="221"/>
      <c r="E31" s="221"/>
      <c r="F31" s="221"/>
      <c r="G31" s="221"/>
      <c r="H31" s="221"/>
      <c r="I31" s="221"/>
      <c r="J31" s="222"/>
    </row>
    <row r="32" spans="1:13" ht="15.75" thickBot="1" x14ac:dyDescent="0.3">
      <c r="A32" s="173"/>
      <c r="B32" s="17">
        <v>15</v>
      </c>
      <c r="C32" s="146" t="s">
        <v>83</v>
      </c>
      <c r="D32" s="147"/>
      <c r="E32" s="147"/>
      <c r="F32" s="147"/>
      <c r="G32" s="147"/>
      <c r="H32" s="147"/>
      <c r="I32" s="148"/>
      <c r="J32" s="48">
        <f>SUM(J28:J30)</f>
        <v>0</v>
      </c>
    </row>
    <row r="33" spans="1:13" x14ac:dyDescent="0.25">
      <c r="B33" s="231"/>
      <c r="C33" s="231"/>
      <c r="D33" s="231"/>
      <c r="E33" s="231"/>
      <c r="F33" s="231"/>
      <c r="G33" s="231"/>
      <c r="H33" s="231"/>
      <c r="I33" s="231"/>
      <c r="J33" s="231"/>
      <c r="K33" s="232"/>
      <c r="L33" s="232"/>
    </row>
    <row r="34" spans="1:13" ht="15.75" thickBot="1" x14ac:dyDescent="0.3">
      <c r="C34" s="176"/>
      <c r="D34" s="176"/>
      <c r="E34" s="176"/>
      <c r="F34" s="176"/>
    </row>
    <row r="35" spans="1:13" ht="34.15" customHeight="1" thickTop="1" thickBot="1" x14ac:dyDescent="0.3">
      <c r="A35" s="169">
        <v>16</v>
      </c>
      <c r="B35" s="170"/>
      <c r="C35" s="156" t="s">
        <v>77</v>
      </c>
      <c r="D35" s="156"/>
      <c r="E35" s="156"/>
      <c r="F35" s="156"/>
      <c r="G35" s="156"/>
      <c r="H35" s="156"/>
      <c r="I35" s="156"/>
      <c r="J35" s="156"/>
      <c r="K35" s="156"/>
      <c r="L35" s="163">
        <f>M24+J32</f>
        <v>0</v>
      </c>
      <c r="M35" s="164"/>
    </row>
  </sheetData>
  <sheetProtection algorithmName="SHA-512" hashValue="OcBFdTtadlXLEKD4JtZkUfwbU49Gv2+QwTne+cQvrQNv6RxBX7qA6KgqDsm5411jU90hEl1A+RqUZSU1I2rrlg==" saltValue="NHdVR7wEvdlgDaV22szjBg==" spinCount="100000" sheet="1" objects="1" scenarios="1"/>
  <mergeCells count="43">
    <mergeCell ref="C24:H24"/>
    <mergeCell ref="B26:G26"/>
    <mergeCell ref="B27:G27"/>
    <mergeCell ref="C28:G28"/>
    <mergeCell ref="B31:J31"/>
    <mergeCell ref="C30:G30"/>
    <mergeCell ref="L35:M35"/>
    <mergeCell ref="C34:F34"/>
    <mergeCell ref="C29:G29"/>
    <mergeCell ref="C32:I32"/>
    <mergeCell ref="B33:L33"/>
    <mergeCell ref="A35:B35"/>
    <mergeCell ref="C35:K35"/>
    <mergeCell ref="A26:A32"/>
    <mergeCell ref="A1:M1"/>
    <mergeCell ref="B8:B9"/>
    <mergeCell ref="G8:G9"/>
    <mergeCell ref="H8:H9"/>
    <mergeCell ref="I8:I9"/>
    <mergeCell ref="J8:J9"/>
    <mergeCell ref="K8:K9"/>
    <mergeCell ref="L8:L9"/>
    <mergeCell ref="M8:M9"/>
    <mergeCell ref="C8:F8"/>
    <mergeCell ref="B5:F5"/>
    <mergeCell ref="B6:F6"/>
    <mergeCell ref="B7:M7"/>
    <mergeCell ref="C9:F9"/>
    <mergeCell ref="A5:A24"/>
    <mergeCell ref="A4:M4"/>
    <mergeCell ref="A3:M3"/>
    <mergeCell ref="B23:M23"/>
    <mergeCell ref="C11:H11"/>
    <mergeCell ref="B13:M13"/>
    <mergeCell ref="C14:F14"/>
    <mergeCell ref="C15:F15"/>
    <mergeCell ref="C16:H16"/>
    <mergeCell ref="B18:M18"/>
    <mergeCell ref="C19:F19"/>
    <mergeCell ref="C20:F20"/>
    <mergeCell ref="C21:F21"/>
    <mergeCell ref="C22:H22"/>
    <mergeCell ref="C10:F10"/>
  </mergeCells>
  <printOptions horizontalCentered="1"/>
  <pageMargins left="0.45" right="0.45" top="1.25" bottom="0.5" header="0.5" footer="0.3"/>
  <pageSetup scale="74" orientation="portrait" r:id="rId1"/>
  <headerFooter>
    <oddHeader>&amp;C&amp;"-,Bold"&amp;12MARYLAND STATE DEPARTMENT OF HUMAN RESOURCES
CHILD SUPPORT ENFORCEMENT ADMINISTRATION&amp;R&amp;"-,Bold"CSEA/SDU-14-001-S
Attachment A
Page 5 of 8</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5"/>
  <sheetViews>
    <sheetView zoomScaleNormal="100" workbookViewId="0">
      <selection activeCell="A4" sqref="A4:M4"/>
    </sheetView>
  </sheetViews>
  <sheetFormatPr defaultRowHeight="15" x14ac:dyDescent="0.25"/>
  <cols>
    <col min="1" max="2" width="3.7109375" customWidth="1"/>
    <col min="3" max="5" width="7.7109375" customWidth="1"/>
    <col min="6" max="6" width="16.140625" customWidth="1"/>
    <col min="7" max="7" width="11.7109375" customWidth="1"/>
    <col min="8" max="8" width="10.7109375" customWidth="1"/>
    <col min="9" max="9" width="12.7109375" customWidth="1"/>
    <col min="10" max="10" width="11.7109375" customWidth="1"/>
    <col min="11" max="11" width="10.7109375" customWidth="1"/>
    <col min="12" max="12" width="12.7109375" customWidth="1"/>
    <col min="13" max="13" width="14.7109375" customWidth="1"/>
  </cols>
  <sheetData>
    <row r="1" spans="1:13" ht="18.75" x14ac:dyDescent="0.3">
      <c r="A1" s="109" t="s">
        <v>47</v>
      </c>
      <c r="B1" s="109"/>
      <c r="C1" s="109"/>
      <c r="D1" s="109"/>
      <c r="E1" s="109"/>
      <c r="F1" s="109"/>
      <c r="G1" s="109"/>
      <c r="H1" s="109"/>
      <c r="I1" s="109"/>
      <c r="J1" s="109"/>
      <c r="K1" s="109"/>
      <c r="L1" s="109"/>
      <c r="M1" s="109"/>
    </row>
    <row r="2" spans="1:13" ht="8.4499999999999993" customHeight="1" x14ac:dyDescent="0.25"/>
    <row r="3" spans="1:13" ht="18.75" x14ac:dyDescent="0.3">
      <c r="A3" s="100" t="s">
        <v>60</v>
      </c>
      <c r="B3" s="100"/>
      <c r="C3" s="100"/>
      <c r="D3" s="100"/>
      <c r="E3" s="100"/>
      <c r="F3" s="100"/>
      <c r="G3" s="100"/>
      <c r="H3" s="100"/>
      <c r="I3" s="100"/>
      <c r="J3" s="100"/>
      <c r="K3" s="100"/>
      <c r="L3" s="100"/>
      <c r="M3" s="100"/>
    </row>
    <row r="4" spans="1:13" ht="124.9" customHeight="1" thickBot="1" x14ac:dyDescent="0.3">
      <c r="A4" s="165" t="s">
        <v>89</v>
      </c>
      <c r="B4" s="165"/>
      <c r="C4" s="165"/>
      <c r="D4" s="165"/>
      <c r="E4" s="165"/>
      <c r="F4" s="165"/>
      <c r="G4" s="165"/>
      <c r="H4" s="165"/>
      <c r="I4" s="165"/>
      <c r="J4" s="165"/>
      <c r="K4" s="165"/>
      <c r="L4" s="165"/>
      <c r="M4" s="165"/>
    </row>
    <row r="5" spans="1:13" ht="15" customHeight="1" thickBot="1" x14ac:dyDescent="0.3">
      <c r="A5" s="171" t="s">
        <v>57</v>
      </c>
      <c r="B5" s="140" t="s">
        <v>0</v>
      </c>
      <c r="C5" s="141"/>
      <c r="D5" s="141"/>
      <c r="E5" s="141"/>
      <c r="F5" s="142"/>
      <c r="G5" s="9" t="s">
        <v>1</v>
      </c>
      <c r="H5" s="9" t="s">
        <v>15</v>
      </c>
      <c r="I5" s="9" t="s">
        <v>16</v>
      </c>
      <c r="J5" s="9" t="s">
        <v>17</v>
      </c>
      <c r="K5" s="9" t="s">
        <v>18</v>
      </c>
      <c r="L5" s="10" t="s">
        <v>19</v>
      </c>
      <c r="M5" s="11" t="s">
        <v>25</v>
      </c>
    </row>
    <row r="6" spans="1:13" ht="63" customHeight="1" thickBot="1" x14ac:dyDescent="0.3">
      <c r="A6" s="172"/>
      <c r="B6" s="203" t="s">
        <v>4</v>
      </c>
      <c r="C6" s="204"/>
      <c r="D6" s="204"/>
      <c r="E6" s="204"/>
      <c r="F6" s="205"/>
      <c r="G6" s="12" t="s">
        <v>21</v>
      </c>
      <c r="H6" s="12" t="s">
        <v>27</v>
      </c>
      <c r="I6" s="14" t="s">
        <v>24</v>
      </c>
      <c r="J6" s="15" t="s">
        <v>22</v>
      </c>
      <c r="K6" s="12" t="s">
        <v>27</v>
      </c>
      <c r="L6" s="16" t="s">
        <v>23</v>
      </c>
      <c r="M6" s="15" t="s">
        <v>26</v>
      </c>
    </row>
    <row r="7" spans="1:13" ht="15.75" thickBot="1" x14ac:dyDescent="0.3">
      <c r="A7" s="172"/>
      <c r="B7" s="209" t="s">
        <v>97</v>
      </c>
      <c r="C7" s="233"/>
      <c r="D7" s="233"/>
      <c r="E7" s="233"/>
      <c r="F7" s="233"/>
      <c r="G7" s="233"/>
      <c r="H7" s="233"/>
      <c r="I7" s="233"/>
      <c r="J7" s="233"/>
      <c r="K7" s="233"/>
      <c r="L7" s="233"/>
      <c r="M7" s="234"/>
    </row>
    <row r="8" spans="1:13" ht="15" customHeight="1" thickBot="1" x14ac:dyDescent="0.3">
      <c r="A8" s="172"/>
      <c r="B8" s="191">
        <v>1</v>
      </c>
      <c r="C8" s="218" t="s">
        <v>7</v>
      </c>
      <c r="D8" s="218"/>
      <c r="E8" s="218"/>
      <c r="F8" s="219"/>
      <c r="G8" s="189" t="s">
        <v>103</v>
      </c>
      <c r="H8" s="161">
        <v>0</v>
      </c>
      <c r="I8" s="174">
        <f>3113500*H8</f>
        <v>0</v>
      </c>
      <c r="J8" s="193" t="s">
        <v>105</v>
      </c>
      <c r="K8" s="161">
        <v>0</v>
      </c>
      <c r="L8" s="127">
        <f>(3456500-3113500)*K8</f>
        <v>0</v>
      </c>
      <c r="M8" s="129">
        <f>I8+L8</f>
        <v>0</v>
      </c>
    </row>
    <row r="9" spans="1:13" ht="15.75" thickBot="1" x14ac:dyDescent="0.3">
      <c r="A9" s="172"/>
      <c r="B9" s="214"/>
      <c r="C9" s="177" t="s">
        <v>6</v>
      </c>
      <c r="D9" s="178"/>
      <c r="E9" s="178"/>
      <c r="F9" s="179"/>
      <c r="G9" s="226"/>
      <c r="H9" s="162"/>
      <c r="I9" s="212"/>
      <c r="J9" s="194"/>
      <c r="K9" s="162"/>
      <c r="L9" s="128"/>
      <c r="M9" s="130"/>
    </row>
    <row r="10" spans="1:13" ht="30.75" thickTop="1" x14ac:dyDescent="0.25">
      <c r="A10" s="172"/>
      <c r="B10" s="69">
        <v>2</v>
      </c>
      <c r="C10" s="166" t="s">
        <v>93</v>
      </c>
      <c r="D10" s="167"/>
      <c r="E10" s="167"/>
      <c r="F10" s="168"/>
      <c r="G10" s="87" t="s">
        <v>104</v>
      </c>
      <c r="H10" s="95">
        <v>0</v>
      </c>
      <c r="I10" s="71">
        <v>0</v>
      </c>
      <c r="J10" s="88" t="s">
        <v>106</v>
      </c>
      <c r="K10" s="96">
        <v>0</v>
      </c>
      <c r="L10" s="67">
        <v>0</v>
      </c>
      <c r="M10" s="68">
        <v>0</v>
      </c>
    </row>
    <row r="11" spans="1:13" ht="15.75" thickBot="1" x14ac:dyDescent="0.3">
      <c r="A11" s="172"/>
      <c r="B11" s="24">
        <v>3</v>
      </c>
      <c r="C11" s="198" t="s">
        <v>20</v>
      </c>
      <c r="D11" s="199"/>
      <c r="E11" s="199"/>
      <c r="F11" s="199"/>
      <c r="G11" s="199"/>
      <c r="H11" s="213"/>
      <c r="I11" s="25">
        <f>I8+I9</f>
        <v>0</v>
      </c>
      <c r="J11" s="26"/>
      <c r="K11" s="27"/>
      <c r="L11" s="28">
        <f>L8+L9</f>
        <v>0</v>
      </c>
      <c r="M11" s="29">
        <f>I11+L11</f>
        <v>0</v>
      </c>
    </row>
    <row r="12" spans="1:13" ht="4.9000000000000004" customHeight="1" thickBot="1" x14ac:dyDescent="0.3">
      <c r="A12" s="172"/>
      <c r="B12" s="61"/>
      <c r="C12" s="40"/>
      <c r="D12" s="40"/>
      <c r="E12" s="40"/>
      <c r="F12" s="40"/>
      <c r="G12" s="40"/>
      <c r="H12" s="40"/>
      <c r="I12" s="43"/>
      <c r="J12" s="43"/>
      <c r="K12" s="43"/>
      <c r="L12" s="43"/>
      <c r="M12" s="29"/>
    </row>
    <row r="13" spans="1:13" ht="15.75" thickBot="1" x14ac:dyDescent="0.3">
      <c r="A13" s="172"/>
      <c r="B13" s="209" t="s">
        <v>92</v>
      </c>
      <c r="C13" s="233"/>
      <c r="D13" s="233"/>
      <c r="E13" s="233"/>
      <c r="F13" s="233"/>
      <c r="G13" s="233"/>
      <c r="H13" s="233"/>
      <c r="I13" s="233"/>
      <c r="J13" s="233"/>
      <c r="K13" s="233"/>
      <c r="L13" s="233"/>
      <c r="M13" s="234"/>
    </row>
    <row r="14" spans="1:13" ht="15.75" thickBot="1" x14ac:dyDescent="0.3">
      <c r="A14" s="172"/>
      <c r="B14" s="17">
        <v>4</v>
      </c>
      <c r="C14" s="184" t="s">
        <v>8</v>
      </c>
      <c r="D14" s="184"/>
      <c r="E14" s="184"/>
      <c r="F14" s="185"/>
      <c r="G14" s="81" t="s">
        <v>98</v>
      </c>
      <c r="H14" s="91">
        <v>0</v>
      </c>
      <c r="I14" s="18">
        <f>5000*H14</f>
        <v>0</v>
      </c>
      <c r="J14" s="83" t="s">
        <v>101</v>
      </c>
      <c r="K14" s="91">
        <v>0</v>
      </c>
      <c r="L14" s="19">
        <f>(10000-5000)*K14</f>
        <v>0</v>
      </c>
      <c r="M14" s="29">
        <f>I14+L14</f>
        <v>0</v>
      </c>
    </row>
    <row r="15" spans="1:13" ht="30.75" thickBot="1" x14ac:dyDescent="0.3">
      <c r="A15" s="172"/>
      <c r="B15" s="20">
        <v>5</v>
      </c>
      <c r="C15" s="206" t="s">
        <v>9</v>
      </c>
      <c r="D15" s="207"/>
      <c r="E15" s="207"/>
      <c r="F15" s="208"/>
      <c r="G15" s="82" t="s">
        <v>99</v>
      </c>
      <c r="H15" s="92">
        <v>0</v>
      </c>
      <c r="I15" s="21">
        <f>110000*H15</f>
        <v>0</v>
      </c>
      <c r="J15" s="84" t="s">
        <v>100</v>
      </c>
      <c r="K15" s="92">
        <v>0</v>
      </c>
      <c r="L15" s="22">
        <f>(120000-110000)*K15</f>
        <v>0</v>
      </c>
      <c r="M15" s="23">
        <f>I15+L15</f>
        <v>0</v>
      </c>
    </row>
    <row r="16" spans="1:13" ht="16.5" thickTop="1" thickBot="1" x14ac:dyDescent="0.3">
      <c r="A16" s="172"/>
      <c r="B16" s="24">
        <v>6</v>
      </c>
      <c r="C16" s="198" t="s">
        <v>20</v>
      </c>
      <c r="D16" s="199"/>
      <c r="E16" s="199"/>
      <c r="F16" s="199"/>
      <c r="G16" s="199"/>
      <c r="H16" s="213"/>
      <c r="I16" s="25">
        <f>I14+I15</f>
        <v>0</v>
      </c>
      <c r="J16" s="26"/>
      <c r="K16" s="26"/>
      <c r="L16" s="28">
        <f>L14+L15</f>
        <v>0</v>
      </c>
      <c r="M16" s="29">
        <f>I16+L16</f>
        <v>0</v>
      </c>
    </row>
    <row r="17" spans="1:13" ht="3.6" customHeight="1" thickBot="1" x14ac:dyDescent="0.3">
      <c r="A17" s="172"/>
      <c r="B17" s="61"/>
      <c r="C17" s="40"/>
      <c r="D17" s="40"/>
      <c r="E17" s="40"/>
      <c r="F17" s="40"/>
      <c r="G17" s="40"/>
      <c r="H17" s="40"/>
      <c r="I17" s="43"/>
      <c r="J17" s="43"/>
      <c r="K17" s="43"/>
      <c r="L17" s="43"/>
      <c r="M17" s="29"/>
    </row>
    <row r="18" spans="1:13" ht="15.75" thickBot="1" x14ac:dyDescent="0.3">
      <c r="A18" s="172"/>
      <c r="B18" s="209" t="s">
        <v>94</v>
      </c>
      <c r="C18" s="233"/>
      <c r="D18" s="233"/>
      <c r="E18" s="233"/>
      <c r="F18" s="233"/>
      <c r="G18" s="233"/>
      <c r="H18" s="233"/>
      <c r="I18" s="233"/>
      <c r="J18" s="233"/>
      <c r="K18" s="233"/>
      <c r="L18" s="233"/>
      <c r="M18" s="234"/>
    </row>
    <row r="19" spans="1:13" ht="30.75" thickBot="1" x14ac:dyDescent="0.3">
      <c r="A19" s="172"/>
      <c r="B19" s="17">
        <v>7</v>
      </c>
      <c r="C19" s="183" t="s">
        <v>10</v>
      </c>
      <c r="D19" s="184"/>
      <c r="E19" s="184"/>
      <c r="F19" s="185"/>
      <c r="G19" s="81" t="s">
        <v>102</v>
      </c>
      <c r="H19" s="91">
        <v>0</v>
      </c>
      <c r="I19" s="18">
        <f>1200*H19</f>
        <v>0</v>
      </c>
      <c r="J19" s="85" t="s">
        <v>107</v>
      </c>
      <c r="K19" s="91">
        <v>0</v>
      </c>
      <c r="L19" s="19">
        <f>(3400-1200)*K19</f>
        <v>0</v>
      </c>
      <c r="M19" s="29">
        <f>I19+L19</f>
        <v>0</v>
      </c>
    </row>
    <row r="20" spans="1:13" ht="15.75" thickBot="1" x14ac:dyDescent="0.3">
      <c r="A20" s="172"/>
      <c r="B20" s="30">
        <v>8</v>
      </c>
      <c r="C20" s="200" t="s">
        <v>11</v>
      </c>
      <c r="D20" s="201"/>
      <c r="E20" s="201"/>
      <c r="F20" s="202"/>
      <c r="G20" s="81" t="s">
        <v>123</v>
      </c>
      <c r="H20" s="91">
        <v>0</v>
      </c>
      <c r="I20" s="18">
        <f>47400*H20</f>
        <v>0</v>
      </c>
      <c r="J20" s="85" t="s">
        <v>126</v>
      </c>
      <c r="K20" s="91">
        <v>0</v>
      </c>
      <c r="L20" s="31">
        <f>(52680-47400)*K20</f>
        <v>0</v>
      </c>
      <c r="M20" s="29">
        <f>I20+L20</f>
        <v>0</v>
      </c>
    </row>
    <row r="21" spans="1:13" ht="81.599999999999994" customHeight="1" thickBot="1" x14ac:dyDescent="0.3">
      <c r="A21" s="172"/>
      <c r="B21" s="20">
        <v>9</v>
      </c>
      <c r="C21" s="134" t="s">
        <v>12</v>
      </c>
      <c r="D21" s="135"/>
      <c r="E21" s="135"/>
      <c r="F21" s="136"/>
      <c r="G21" s="82" t="s">
        <v>109</v>
      </c>
      <c r="H21" s="92">
        <v>0</v>
      </c>
      <c r="I21" s="21">
        <f>77800*H21</f>
        <v>0</v>
      </c>
      <c r="J21" s="86" t="s">
        <v>110</v>
      </c>
      <c r="K21" s="92">
        <v>0</v>
      </c>
      <c r="L21" s="22">
        <f>(86500-77800)*K21</f>
        <v>0</v>
      </c>
      <c r="M21" s="23">
        <f>I21+L21</f>
        <v>0</v>
      </c>
    </row>
    <row r="22" spans="1:13" ht="21" customHeight="1" thickTop="1" thickBot="1" x14ac:dyDescent="0.3">
      <c r="A22" s="172"/>
      <c r="B22" s="32">
        <v>10</v>
      </c>
      <c r="C22" s="143" t="s">
        <v>20</v>
      </c>
      <c r="D22" s="144"/>
      <c r="E22" s="144"/>
      <c r="F22" s="144"/>
      <c r="G22" s="144"/>
      <c r="H22" s="145"/>
      <c r="I22" s="33">
        <f>SUM(I19:I21)</f>
        <v>0</v>
      </c>
      <c r="J22" s="34"/>
      <c r="K22" s="35"/>
      <c r="L22" s="36">
        <f>SUM(L19:L21)</f>
        <v>0</v>
      </c>
      <c r="M22" s="29">
        <f>I22+L22</f>
        <v>0</v>
      </c>
    </row>
    <row r="23" spans="1:13" ht="4.1500000000000004" customHeight="1" thickBot="1" x14ac:dyDescent="0.3">
      <c r="A23" s="172"/>
      <c r="B23" s="152"/>
      <c r="C23" s="153"/>
      <c r="D23" s="153"/>
      <c r="E23" s="153"/>
      <c r="F23" s="153"/>
      <c r="G23" s="153"/>
      <c r="H23" s="153"/>
      <c r="I23" s="153"/>
      <c r="J23" s="153"/>
      <c r="K23" s="153"/>
      <c r="L23" s="153"/>
      <c r="M23" s="154"/>
    </row>
    <row r="24" spans="1:13" ht="15.75" thickBot="1" x14ac:dyDescent="0.3">
      <c r="A24" s="173"/>
      <c r="B24" s="24">
        <v>11</v>
      </c>
      <c r="C24" s="198" t="s">
        <v>78</v>
      </c>
      <c r="D24" s="199"/>
      <c r="E24" s="199"/>
      <c r="F24" s="199"/>
      <c r="G24" s="199"/>
      <c r="H24" s="213"/>
      <c r="I24" s="37">
        <f>I11+I16+I22</f>
        <v>0</v>
      </c>
      <c r="J24" s="38"/>
      <c r="K24" s="27"/>
      <c r="L24" s="39">
        <f>L11+L16+L22</f>
        <v>0</v>
      </c>
      <c r="M24" s="29">
        <f>I24+L24</f>
        <v>0</v>
      </c>
    </row>
    <row r="25" spans="1:13" ht="15.75" thickBot="1" x14ac:dyDescent="0.3">
      <c r="B25" s="40"/>
      <c r="C25" s="41"/>
      <c r="D25" s="41"/>
      <c r="E25" s="41"/>
      <c r="F25" s="41"/>
      <c r="G25" s="42"/>
      <c r="H25" s="43"/>
      <c r="I25" s="43"/>
      <c r="J25" s="42"/>
      <c r="K25" s="44"/>
      <c r="L25" s="44"/>
    </row>
    <row r="26" spans="1:13" ht="15" customHeight="1" thickBot="1" x14ac:dyDescent="0.3">
      <c r="A26" s="171" t="s">
        <v>58</v>
      </c>
      <c r="B26" s="140" t="s">
        <v>0</v>
      </c>
      <c r="C26" s="141"/>
      <c r="D26" s="141"/>
      <c r="E26" s="141"/>
      <c r="F26" s="141"/>
      <c r="G26" s="141"/>
      <c r="H26" s="45" t="s">
        <v>1</v>
      </c>
      <c r="I26" s="46" t="s">
        <v>15</v>
      </c>
      <c r="J26" s="47" t="s">
        <v>16</v>
      </c>
      <c r="K26" s="44"/>
      <c r="L26" s="44"/>
    </row>
    <row r="27" spans="1:13" ht="45.75" thickBot="1" x14ac:dyDescent="0.3">
      <c r="A27" s="172"/>
      <c r="B27" s="229" t="s">
        <v>129</v>
      </c>
      <c r="C27" s="235"/>
      <c r="D27" s="235"/>
      <c r="E27" s="235"/>
      <c r="F27" s="235"/>
      <c r="G27" s="236"/>
      <c r="H27" s="12" t="s">
        <v>5</v>
      </c>
      <c r="I27" s="13" t="s">
        <v>28</v>
      </c>
      <c r="J27" s="12" t="s">
        <v>29</v>
      </c>
    </row>
    <row r="28" spans="1:13" ht="15.75" thickBot="1" x14ac:dyDescent="0.3">
      <c r="A28" s="172"/>
      <c r="B28" s="30">
        <v>12</v>
      </c>
      <c r="C28" s="180" t="s">
        <v>13</v>
      </c>
      <c r="D28" s="181"/>
      <c r="E28" s="181"/>
      <c r="F28" s="181"/>
      <c r="G28" s="182"/>
      <c r="H28" s="76">
        <v>13000</v>
      </c>
      <c r="I28" s="93">
        <v>0</v>
      </c>
      <c r="J28" s="48">
        <f>H28*I28</f>
        <v>0</v>
      </c>
    </row>
    <row r="29" spans="1:13" ht="15.75" thickBot="1" x14ac:dyDescent="0.3">
      <c r="A29" s="172"/>
      <c r="B29" s="30">
        <v>13</v>
      </c>
      <c r="C29" s="180" t="s">
        <v>14</v>
      </c>
      <c r="D29" s="181"/>
      <c r="E29" s="181"/>
      <c r="F29" s="181"/>
      <c r="G29" s="182"/>
      <c r="H29" s="77">
        <v>10300</v>
      </c>
      <c r="I29" s="94">
        <v>0</v>
      </c>
      <c r="J29" s="49">
        <f>H29*I29</f>
        <v>0</v>
      </c>
    </row>
    <row r="30" spans="1:13" ht="15.75" thickBot="1" x14ac:dyDescent="0.3">
      <c r="A30" s="172"/>
      <c r="B30" s="30">
        <v>14</v>
      </c>
      <c r="C30" s="180" t="s">
        <v>82</v>
      </c>
      <c r="D30" s="181"/>
      <c r="E30" s="181"/>
      <c r="F30" s="181"/>
      <c r="G30" s="182"/>
      <c r="H30" s="77">
        <v>23300</v>
      </c>
      <c r="I30" s="94">
        <v>0</v>
      </c>
      <c r="J30" s="49">
        <f>H30*I30</f>
        <v>0</v>
      </c>
    </row>
    <row r="31" spans="1:13" ht="3.6" customHeight="1" thickBot="1" x14ac:dyDescent="0.3">
      <c r="A31" s="172"/>
      <c r="B31" s="220"/>
      <c r="C31" s="221"/>
      <c r="D31" s="221"/>
      <c r="E31" s="221"/>
      <c r="F31" s="221"/>
      <c r="G31" s="221"/>
      <c r="H31" s="221"/>
      <c r="I31" s="221"/>
      <c r="J31" s="222"/>
    </row>
    <row r="32" spans="1:13" ht="15.75" thickBot="1" x14ac:dyDescent="0.3">
      <c r="A32" s="173"/>
      <c r="B32" s="17">
        <v>15</v>
      </c>
      <c r="C32" s="146" t="s">
        <v>84</v>
      </c>
      <c r="D32" s="147"/>
      <c r="E32" s="147"/>
      <c r="F32" s="147"/>
      <c r="G32" s="147"/>
      <c r="H32" s="147"/>
      <c r="I32" s="148"/>
      <c r="J32" s="48">
        <f>SUM(J28:J30)</f>
        <v>0</v>
      </c>
    </row>
    <row r="33" spans="1:13" x14ac:dyDescent="0.25">
      <c r="B33" s="231"/>
      <c r="C33" s="231"/>
      <c r="D33" s="231"/>
      <c r="E33" s="231"/>
      <c r="F33" s="231"/>
      <c r="G33" s="231"/>
      <c r="H33" s="231"/>
      <c r="I33" s="231"/>
      <c r="J33" s="231"/>
      <c r="K33" s="232"/>
      <c r="L33" s="232"/>
    </row>
    <row r="34" spans="1:13" ht="15.75" thickBot="1" x14ac:dyDescent="0.3">
      <c r="C34" s="176"/>
      <c r="D34" s="176"/>
      <c r="E34" s="176"/>
      <c r="F34" s="176"/>
    </row>
    <row r="35" spans="1:13" ht="32.450000000000003" customHeight="1" thickTop="1" thickBot="1" x14ac:dyDescent="0.3">
      <c r="A35" s="169">
        <v>16</v>
      </c>
      <c r="B35" s="170"/>
      <c r="C35" s="156" t="s">
        <v>79</v>
      </c>
      <c r="D35" s="156"/>
      <c r="E35" s="156"/>
      <c r="F35" s="156"/>
      <c r="G35" s="156"/>
      <c r="H35" s="156"/>
      <c r="I35" s="156"/>
      <c r="J35" s="156"/>
      <c r="K35" s="156"/>
      <c r="L35" s="163">
        <f>M24+J32</f>
        <v>0</v>
      </c>
      <c r="M35" s="164"/>
    </row>
  </sheetData>
  <sheetProtection algorithmName="SHA-512" hashValue="I2jpyFvKsXV/bYPyu9hdSqYmUQddpby+Z6yUJNuMi7znt1HaFrDN15GpXfdAk9MKy42Exv41xQnCQZEcv7phiw==" saltValue="SXEtui5H53e68w2hPwmaKg==" spinCount="100000" sheet="1" objects="1" scenarios="1"/>
  <mergeCells count="43">
    <mergeCell ref="C24:H24"/>
    <mergeCell ref="B26:G26"/>
    <mergeCell ref="B27:G27"/>
    <mergeCell ref="C28:G28"/>
    <mergeCell ref="C30:G30"/>
    <mergeCell ref="B31:J31"/>
    <mergeCell ref="C32:I32"/>
    <mergeCell ref="B33:L33"/>
    <mergeCell ref="C29:G29"/>
    <mergeCell ref="C35:K35"/>
    <mergeCell ref="L35:M35"/>
    <mergeCell ref="C34:F34"/>
    <mergeCell ref="L8:L9"/>
    <mergeCell ref="M8:M9"/>
    <mergeCell ref="C8:F8"/>
    <mergeCell ref="C10:F10"/>
    <mergeCell ref="B5:F5"/>
    <mergeCell ref="B6:F6"/>
    <mergeCell ref="B7:M7"/>
    <mergeCell ref="C21:F21"/>
    <mergeCell ref="C22:H22"/>
    <mergeCell ref="C19:F19"/>
    <mergeCell ref="B13:M13"/>
    <mergeCell ref="C14:F14"/>
    <mergeCell ref="C15:F15"/>
    <mergeCell ref="C16:H16"/>
    <mergeCell ref="B18:M18"/>
    <mergeCell ref="A1:M1"/>
    <mergeCell ref="A4:M4"/>
    <mergeCell ref="A35:B35"/>
    <mergeCell ref="A26:A32"/>
    <mergeCell ref="A5:A24"/>
    <mergeCell ref="B8:B9"/>
    <mergeCell ref="G8:G9"/>
    <mergeCell ref="H8:H9"/>
    <mergeCell ref="I8:I9"/>
    <mergeCell ref="A3:M3"/>
    <mergeCell ref="B23:M23"/>
    <mergeCell ref="C9:F9"/>
    <mergeCell ref="C11:H11"/>
    <mergeCell ref="J8:J9"/>
    <mergeCell ref="K8:K9"/>
    <mergeCell ref="C20:F20"/>
  </mergeCells>
  <printOptions horizontalCentered="1"/>
  <pageMargins left="0.45" right="0.45" top="1.25" bottom="0.5" header="0.5" footer="0.3"/>
  <pageSetup scale="74" orientation="portrait" r:id="rId1"/>
  <headerFooter>
    <oddHeader>&amp;C&amp;"-,Bold"&amp;12MARYLAND STATE DEPARTMENT OF HUMAN RESOURCES
CHILD SUPPORT ENFORCEMENT ADMINISTRATION&amp;R&amp;"-,Bold"CSEA/SDU-14-001-S
Attachment A
Page 6 of 8</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zoomScaleNormal="100" workbookViewId="0">
      <selection activeCell="A4" sqref="A4:M4"/>
    </sheetView>
  </sheetViews>
  <sheetFormatPr defaultRowHeight="15" x14ac:dyDescent="0.25"/>
  <cols>
    <col min="1" max="2" width="3.7109375" customWidth="1"/>
    <col min="3" max="5" width="7.7109375" customWidth="1"/>
    <col min="6" max="6" width="19.140625" customWidth="1"/>
    <col min="7" max="7" width="11.7109375" customWidth="1"/>
    <col min="8" max="8" width="10.7109375" customWidth="1"/>
    <col min="9" max="9" width="12.7109375" customWidth="1"/>
    <col min="10" max="10" width="11.7109375" customWidth="1"/>
    <col min="11" max="11" width="10.7109375" customWidth="1"/>
    <col min="12" max="12" width="12.7109375" customWidth="1"/>
    <col min="13" max="13" width="14.7109375" customWidth="1"/>
  </cols>
  <sheetData>
    <row r="1" spans="1:13" ht="18.75" x14ac:dyDescent="0.3">
      <c r="A1" s="109" t="s">
        <v>47</v>
      </c>
      <c r="B1" s="109"/>
      <c r="C1" s="109"/>
      <c r="D1" s="109"/>
      <c r="E1" s="109"/>
      <c r="F1" s="109"/>
      <c r="G1" s="109"/>
      <c r="H1" s="109"/>
      <c r="I1" s="109"/>
      <c r="J1" s="109"/>
      <c r="K1" s="109"/>
      <c r="L1" s="109"/>
      <c r="M1" s="109"/>
    </row>
    <row r="2" spans="1:13" ht="7.9" customHeight="1" x14ac:dyDescent="0.25"/>
    <row r="3" spans="1:13" ht="18.75" x14ac:dyDescent="0.3">
      <c r="A3" s="100" t="s">
        <v>30</v>
      </c>
      <c r="B3" s="100"/>
      <c r="C3" s="100"/>
      <c r="D3" s="100"/>
      <c r="E3" s="100"/>
      <c r="F3" s="100"/>
      <c r="G3" s="100"/>
      <c r="H3" s="100"/>
      <c r="I3" s="100"/>
      <c r="J3" s="100"/>
      <c r="K3" s="100"/>
      <c r="L3" s="100"/>
      <c r="M3" s="100"/>
    </row>
    <row r="4" spans="1:13" ht="121.15" customHeight="1" thickBot="1" x14ac:dyDescent="0.3">
      <c r="A4" s="165" t="s">
        <v>90</v>
      </c>
      <c r="B4" s="165"/>
      <c r="C4" s="165"/>
      <c r="D4" s="165"/>
      <c r="E4" s="165"/>
      <c r="F4" s="165"/>
      <c r="G4" s="165"/>
      <c r="H4" s="165"/>
      <c r="I4" s="165"/>
      <c r="J4" s="165"/>
      <c r="K4" s="165"/>
      <c r="L4" s="165"/>
      <c r="M4" s="165"/>
    </row>
    <row r="5" spans="1:13" ht="15.75" thickBot="1" x14ac:dyDescent="0.3">
      <c r="A5" s="171" t="s">
        <v>57</v>
      </c>
      <c r="B5" s="140" t="s">
        <v>0</v>
      </c>
      <c r="C5" s="141"/>
      <c r="D5" s="141"/>
      <c r="E5" s="141"/>
      <c r="F5" s="142"/>
      <c r="G5" s="9" t="s">
        <v>1</v>
      </c>
      <c r="H5" s="9" t="s">
        <v>15</v>
      </c>
      <c r="I5" s="9" t="s">
        <v>16</v>
      </c>
      <c r="J5" s="9" t="s">
        <v>17</v>
      </c>
      <c r="K5" s="9" t="s">
        <v>18</v>
      </c>
      <c r="L5" s="10" t="s">
        <v>19</v>
      </c>
      <c r="M5" s="11" t="s">
        <v>25</v>
      </c>
    </row>
    <row r="6" spans="1:13" ht="72.75" thickBot="1" x14ac:dyDescent="0.3">
      <c r="A6" s="172"/>
      <c r="B6" s="203" t="s">
        <v>4</v>
      </c>
      <c r="C6" s="204"/>
      <c r="D6" s="204"/>
      <c r="E6" s="204"/>
      <c r="F6" s="205"/>
      <c r="G6" s="12" t="s">
        <v>21</v>
      </c>
      <c r="H6" s="12" t="s">
        <v>27</v>
      </c>
      <c r="I6" s="14" t="s">
        <v>24</v>
      </c>
      <c r="J6" s="15" t="s">
        <v>22</v>
      </c>
      <c r="K6" s="12" t="s">
        <v>27</v>
      </c>
      <c r="L6" s="16" t="s">
        <v>23</v>
      </c>
      <c r="M6" s="15" t="s">
        <v>26</v>
      </c>
    </row>
    <row r="7" spans="1:13" ht="15.75" thickBot="1" x14ac:dyDescent="0.3">
      <c r="A7" s="172"/>
      <c r="B7" s="209" t="s">
        <v>112</v>
      </c>
      <c r="C7" s="233"/>
      <c r="D7" s="233"/>
      <c r="E7" s="233"/>
      <c r="F7" s="233"/>
      <c r="G7" s="233"/>
      <c r="H7" s="233"/>
      <c r="I7" s="233"/>
      <c r="J7" s="233"/>
      <c r="K7" s="233"/>
      <c r="L7" s="233"/>
      <c r="M7" s="234"/>
    </row>
    <row r="8" spans="1:13" ht="15.75" thickBot="1" x14ac:dyDescent="0.3">
      <c r="A8" s="172"/>
      <c r="B8" s="191">
        <v>1</v>
      </c>
      <c r="C8" s="218" t="s">
        <v>7</v>
      </c>
      <c r="D8" s="218"/>
      <c r="E8" s="218"/>
      <c r="F8" s="219"/>
      <c r="G8" s="189" t="s">
        <v>113</v>
      </c>
      <c r="H8" s="161">
        <v>0</v>
      </c>
      <c r="I8" s="174">
        <f>6227000*H8</f>
        <v>0</v>
      </c>
      <c r="J8" s="193" t="s">
        <v>114</v>
      </c>
      <c r="K8" s="161">
        <v>0</v>
      </c>
      <c r="L8" s="127">
        <f>(6913000-6227000)*K8</f>
        <v>0</v>
      </c>
      <c r="M8" s="129">
        <f>I8+L8</f>
        <v>0</v>
      </c>
    </row>
    <row r="9" spans="1:13" ht="15.75" thickBot="1" x14ac:dyDescent="0.3">
      <c r="A9" s="172"/>
      <c r="B9" s="214"/>
      <c r="C9" s="177" t="s">
        <v>6</v>
      </c>
      <c r="D9" s="178"/>
      <c r="E9" s="178"/>
      <c r="F9" s="179"/>
      <c r="G9" s="226"/>
      <c r="H9" s="227"/>
      <c r="I9" s="212"/>
      <c r="J9" s="194"/>
      <c r="K9" s="162"/>
      <c r="L9" s="228"/>
      <c r="M9" s="230"/>
    </row>
    <row r="10" spans="1:13" ht="30.6" customHeight="1" thickTop="1" x14ac:dyDescent="0.25">
      <c r="A10" s="172"/>
      <c r="B10" s="69">
        <v>2</v>
      </c>
      <c r="C10" s="166" t="s">
        <v>93</v>
      </c>
      <c r="D10" s="167"/>
      <c r="E10" s="167"/>
      <c r="F10" s="168"/>
      <c r="G10" s="87" t="s">
        <v>115</v>
      </c>
      <c r="H10" s="89">
        <v>0</v>
      </c>
      <c r="I10" s="73">
        <v>0</v>
      </c>
      <c r="J10" s="88" t="s">
        <v>116</v>
      </c>
      <c r="K10" s="90">
        <v>0</v>
      </c>
      <c r="L10" s="70">
        <v>0</v>
      </c>
      <c r="M10" s="70">
        <v>0</v>
      </c>
    </row>
    <row r="11" spans="1:13" ht="15.75" thickBot="1" x14ac:dyDescent="0.3">
      <c r="A11" s="172"/>
      <c r="B11" s="24">
        <v>3</v>
      </c>
      <c r="C11" s="198" t="s">
        <v>20</v>
      </c>
      <c r="D11" s="199"/>
      <c r="E11" s="199"/>
      <c r="F11" s="199"/>
      <c r="G11" s="199"/>
      <c r="H11" s="213"/>
      <c r="I11" s="25">
        <f>I8+I9</f>
        <v>0</v>
      </c>
      <c r="J11" s="26"/>
      <c r="K11" s="27"/>
      <c r="L11" s="28">
        <f>L8+L9</f>
        <v>0</v>
      </c>
      <c r="M11" s="29">
        <f>I11+L11</f>
        <v>0</v>
      </c>
    </row>
    <row r="12" spans="1:13" ht="4.9000000000000004" customHeight="1" thickBot="1" x14ac:dyDescent="0.3">
      <c r="A12" s="172"/>
      <c r="B12" s="61"/>
      <c r="C12" s="40"/>
      <c r="D12" s="40"/>
      <c r="E12" s="40"/>
      <c r="F12" s="40"/>
      <c r="G12" s="40"/>
      <c r="H12" s="40"/>
      <c r="I12" s="43"/>
      <c r="J12" s="43"/>
      <c r="K12" s="43"/>
      <c r="L12" s="43"/>
      <c r="M12" s="29"/>
    </row>
    <row r="13" spans="1:13" ht="15.75" thickBot="1" x14ac:dyDescent="0.3">
      <c r="A13" s="172"/>
      <c r="B13" s="209" t="s">
        <v>92</v>
      </c>
      <c r="C13" s="233"/>
      <c r="D13" s="233"/>
      <c r="E13" s="233"/>
      <c r="F13" s="233"/>
      <c r="G13" s="233"/>
      <c r="H13" s="233"/>
      <c r="I13" s="233"/>
      <c r="J13" s="233"/>
      <c r="K13" s="233"/>
      <c r="L13" s="233"/>
      <c r="M13" s="234"/>
    </row>
    <row r="14" spans="1:13" ht="30.75" thickBot="1" x14ac:dyDescent="0.3">
      <c r="A14" s="172"/>
      <c r="B14" s="17">
        <v>4</v>
      </c>
      <c r="C14" s="184" t="s">
        <v>8</v>
      </c>
      <c r="D14" s="184"/>
      <c r="E14" s="184"/>
      <c r="F14" s="185"/>
      <c r="G14" s="81" t="s">
        <v>117</v>
      </c>
      <c r="H14" s="91">
        <v>0</v>
      </c>
      <c r="I14" s="18">
        <f>10000*H14</f>
        <v>0</v>
      </c>
      <c r="J14" s="83" t="s">
        <v>118</v>
      </c>
      <c r="K14" s="91">
        <v>0</v>
      </c>
      <c r="L14" s="19">
        <f>(20000-10000)*K14</f>
        <v>0</v>
      </c>
      <c r="M14" s="29">
        <f>I14+L14</f>
        <v>0</v>
      </c>
    </row>
    <row r="15" spans="1:13" ht="30.75" thickBot="1" x14ac:dyDescent="0.3">
      <c r="A15" s="172"/>
      <c r="B15" s="20">
        <v>5</v>
      </c>
      <c r="C15" s="206" t="s">
        <v>9</v>
      </c>
      <c r="D15" s="207"/>
      <c r="E15" s="207"/>
      <c r="F15" s="208"/>
      <c r="G15" s="82" t="s">
        <v>119</v>
      </c>
      <c r="H15" s="92">
        <v>0</v>
      </c>
      <c r="I15" s="21">
        <f>220000*H15</f>
        <v>0</v>
      </c>
      <c r="J15" s="84" t="s">
        <v>120</v>
      </c>
      <c r="K15" s="92">
        <v>0</v>
      </c>
      <c r="L15" s="22">
        <f>(240000-220000)*K15</f>
        <v>0</v>
      </c>
      <c r="M15" s="23">
        <f>I15+L15</f>
        <v>0</v>
      </c>
    </row>
    <row r="16" spans="1:13" ht="16.5" thickTop="1" thickBot="1" x14ac:dyDescent="0.3">
      <c r="A16" s="172"/>
      <c r="B16" s="24">
        <v>6</v>
      </c>
      <c r="C16" s="198" t="s">
        <v>20</v>
      </c>
      <c r="D16" s="199"/>
      <c r="E16" s="199"/>
      <c r="F16" s="199"/>
      <c r="G16" s="199"/>
      <c r="H16" s="213"/>
      <c r="I16" s="25">
        <f>I14+I15</f>
        <v>0</v>
      </c>
      <c r="J16" s="26"/>
      <c r="K16" s="26"/>
      <c r="L16" s="28">
        <f>L14+L15</f>
        <v>0</v>
      </c>
      <c r="M16" s="29">
        <f>I16+L16</f>
        <v>0</v>
      </c>
    </row>
    <row r="17" spans="1:13" ht="4.9000000000000004" customHeight="1" thickBot="1" x14ac:dyDescent="0.3">
      <c r="A17" s="172"/>
      <c r="B17" s="61"/>
      <c r="C17" s="40"/>
      <c r="D17" s="40"/>
      <c r="E17" s="40"/>
      <c r="F17" s="40"/>
      <c r="G17" s="40"/>
      <c r="H17" s="40"/>
      <c r="I17" s="43"/>
      <c r="J17" s="43"/>
      <c r="K17" s="43"/>
      <c r="L17" s="43"/>
      <c r="M17" s="29"/>
    </row>
    <row r="18" spans="1:13" ht="15.75" thickBot="1" x14ac:dyDescent="0.3">
      <c r="A18" s="172"/>
      <c r="B18" s="209" t="s">
        <v>94</v>
      </c>
      <c r="C18" s="233"/>
      <c r="D18" s="233"/>
      <c r="E18" s="233"/>
      <c r="F18" s="233"/>
      <c r="G18" s="233"/>
      <c r="H18" s="233"/>
      <c r="I18" s="233"/>
      <c r="J18" s="233"/>
      <c r="K18" s="233"/>
      <c r="L18" s="233"/>
      <c r="M18" s="234"/>
    </row>
    <row r="19" spans="1:13" ht="30.75" thickBot="1" x14ac:dyDescent="0.3">
      <c r="A19" s="172"/>
      <c r="B19" s="17">
        <v>7</v>
      </c>
      <c r="C19" s="183" t="s">
        <v>10</v>
      </c>
      <c r="D19" s="184"/>
      <c r="E19" s="184"/>
      <c r="F19" s="185"/>
      <c r="G19" s="81" t="s">
        <v>121</v>
      </c>
      <c r="H19" s="91">
        <v>0</v>
      </c>
      <c r="I19" s="18">
        <f>2400*H19</f>
        <v>0</v>
      </c>
      <c r="J19" s="85" t="s">
        <v>122</v>
      </c>
      <c r="K19" s="91">
        <v>0</v>
      </c>
      <c r="L19" s="19">
        <f>(6800-2400)*K19</f>
        <v>0</v>
      </c>
      <c r="M19" s="29">
        <f>I19+L19</f>
        <v>0</v>
      </c>
    </row>
    <row r="20" spans="1:13" ht="29.1" customHeight="1" thickBot="1" x14ac:dyDescent="0.3">
      <c r="A20" s="172"/>
      <c r="B20" s="30">
        <v>8</v>
      </c>
      <c r="C20" s="200" t="s">
        <v>11</v>
      </c>
      <c r="D20" s="201"/>
      <c r="E20" s="201"/>
      <c r="F20" s="202"/>
      <c r="G20" s="81" t="s">
        <v>127</v>
      </c>
      <c r="H20" s="91">
        <v>0</v>
      </c>
      <c r="I20" s="18">
        <f>94800*H20</f>
        <v>0</v>
      </c>
      <c r="J20" s="85" t="s">
        <v>128</v>
      </c>
      <c r="K20" s="91">
        <v>0</v>
      </c>
      <c r="L20" s="31">
        <f>(105360-94800)*K20</f>
        <v>0</v>
      </c>
      <c r="M20" s="29">
        <f>I20+L20</f>
        <v>0</v>
      </c>
    </row>
    <row r="21" spans="1:13" ht="78.95" customHeight="1" thickBot="1" x14ac:dyDescent="0.3">
      <c r="A21" s="172"/>
      <c r="B21" s="20">
        <v>9</v>
      </c>
      <c r="C21" s="134" t="s">
        <v>12</v>
      </c>
      <c r="D21" s="135"/>
      <c r="E21" s="135"/>
      <c r="F21" s="136"/>
      <c r="G21" s="82" t="s">
        <v>124</v>
      </c>
      <c r="H21" s="92">
        <v>0</v>
      </c>
      <c r="I21" s="21">
        <f>155600*H21</f>
        <v>0</v>
      </c>
      <c r="J21" s="86" t="s">
        <v>125</v>
      </c>
      <c r="K21" s="92">
        <v>0</v>
      </c>
      <c r="L21" s="22">
        <f>(173000-155600)*K21</f>
        <v>0</v>
      </c>
      <c r="M21" s="23">
        <f>I21+L21</f>
        <v>0</v>
      </c>
    </row>
    <row r="22" spans="1:13" ht="16.5" thickTop="1" thickBot="1" x14ac:dyDescent="0.3">
      <c r="A22" s="172"/>
      <c r="B22" s="32">
        <v>10</v>
      </c>
      <c r="C22" s="143" t="s">
        <v>20</v>
      </c>
      <c r="D22" s="144"/>
      <c r="E22" s="144"/>
      <c r="F22" s="144"/>
      <c r="G22" s="144"/>
      <c r="H22" s="145"/>
      <c r="I22" s="33">
        <f>SUM(I19:I21)</f>
        <v>0</v>
      </c>
      <c r="J22" s="34"/>
      <c r="K22" s="35"/>
      <c r="L22" s="36">
        <f>SUM(L19:L21)</f>
        <v>0</v>
      </c>
      <c r="M22" s="29">
        <f>I22+L22</f>
        <v>0</v>
      </c>
    </row>
    <row r="23" spans="1:13" ht="4.9000000000000004" customHeight="1" thickBot="1" x14ac:dyDescent="0.3">
      <c r="A23" s="172"/>
      <c r="B23" s="152"/>
      <c r="C23" s="153"/>
      <c r="D23" s="153"/>
      <c r="E23" s="153"/>
      <c r="F23" s="153"/>
      <c r="G23" s="153"/>
      <c r="H23" s="153"/>
      <c r="I23" s="153"/>
      <c r="J23" s="153"/>
      <c r="K23" s="153"/>
      <c r="L23" s="153"/>
      <c r="M23" s="154"/>
    </row>
    <row r="24" spans="1:13" ht="15.75" thickBot="1" x14ac:dyDescent="0.3">
      <c r="A24" s="173"/>
      <c r="B24" s="24">
        <v>11</v>
      </c>
      <c r="C24" s="198" t="s">
        <v>32</v>
      </c>
      <c r="D24" s="199"/>
      <c r="E24" s="199"/>
      <c r="F24" s="199"/>
      <c r="G24" s="199"/>
      <c r="H24" s="213"/>
      <c r="I24" s="37">
        <f>I11+I16+I22</f>
        <v>0</v>
      </c>
      <c r="J24" s="38"/>
      <c r="K24" s="27"/>
      <c r="L24" s="39">
        <f>L11+L16+L22</f>
        <v>0</v>
      </c>
      <c r="M24" s="29">
        <f>I24+L24</f>
        <v>0</v>
      </c>
    </row>
    <row r="25" spans="1:13" ht="15.75" thickBot="1" x14ac:dyDescent="0.3">
      <c r="B25" s="40"/>
      <c r="C25" s="41"/>
      <c r="D25" s="41"/>
      <c r="E25" s="41"/>
      <c r="F25" s="41"/>
      <c r="G25" s="42"/>
      <c r="H25" s="43"/>
      <c r="I25" s="43"/>
      <c r="J25" s="42"/>
      <c r="K25" s="44"/>
      <c r="L25" s="44"/>
    </row>
    <row r="26" spans="1:13" ht="15.75" thickBot="1" x14ac:dyDescent="0.3">
      <c r="A26" s="171" t="s">
        <v>58</v>
      </c>
      <c r="B26" s="140" t="s">
        <v>0</v>
      </c>
      <c r="C26" s="141"/>
      <c r="D26" s="141"/>
      <c r="E26" s="141"/>
      <c r="F26" s="141"/>
      <c r="G26" s="141"/>
      <c r="H26" s="45" t="s">
        <v>1</v>
      </c>
      <c r="I26" s="46" t="s">
        <v>15</v>
      </c>
      <c r="J26" s="47" t="s">
        <v>16</v>
      </c>
      <c r="K26" s="44"/>
      <c r="L26" s="44"/>
    </row>
    <row r="27" spans="1:13" ht="45.75" thickBot="1" x14ac:dyDescent="0.3">
      <c r="A27" s="172"/>
      <c r="B27" s="229" t="s">
        <v>108</v>
      </c>
      <c r="C27" s="235"/>
      <c r="D27" s="235"/>
      <c r="E27" s="235"/>
      <c r="F27" s="235"/>
      <c r="G27" s="236"/>
      <c r="H27" s="12" t="s">
        <v>5</v>
      </c>
      <c r="I27" s="13" t="s">
        <v>28</v>
      </c>
      <c r="J27" s="12" t="s">
        <v>29</v>
      </c>
    </row>
    <row r="28" spans="1:13" ht="15.75" thickBot="1" x14ac:dyDescent="0.3">
      <c r="A28" s="172"/>
      <c r="B28" s="30">
        <v>12</v>
      </c>
      <c r="C28" s="180" t="s">
        <v>13</v>
      </c>
      <c r="D28" s="181"/>
      <c r="E28" s="181"/>
      <c r="F28" s="181"/>
      <c r="G28" s="182"/>
      <c r="H28" s="76">
        <v>26000</v>
      </c>
      <c r="I28" s="93">
        <v>0</v>
      </c>
      <c r="J28" s="48">
        <f>H28*I28</f>
        <v>0</v>
      </c>
    </row>
    <row r="29" spans="1:13" ht="15.75" thickBot="1" x14ac:dyDescent="0.3">
      <c r="A29" s="172"/>
      <c r="B29" s="30">
        <v>13</v>
      </c>
      <c r="C29" s="180" t="s">
        <v>14</v>
      </c>
      <c r="D29" s="181"/>
      <c r="E29" s="181"/>
      <c r="F29" s="181"/>
      <c r="G29" s="182"/>
      <c r="H29" s="77">
        <v>20600</v>
      </c>
      <c r="I29" s="94">
        <v>0</v>
      </c>
      <c r="J29" s="49">
        <f>H29*I29</f>
        <v>0</v>
      </c>
    </row>
    <row r="30" spans="1:13" ht="15.75" thickBot="1" x14ac:dyDescent="0.3">
      <c r="A30" s="172"/>
      <c r="B30" s="30">
        <v>14</v>
      </c>
      <c r="C30" s="180" t="s">
        <v>82</v>
      </c>
      <c r="D30" s="181"/>
      <c r="E30" s="181"/>
      <c r="F30" s="181"/>
      <c r="G30" s="182"/>
      <c r="H30" s="77">
        <v>46600</v>
      </c>
      <c r="I30" s="94">
        <v>0</v>
      </c>
      <c r="J30" s="49">
        <f>H30*I30</f>
        <v>0</v>
      </c>
    </row>
    <row r="31" spans="1:13" ht="4.9000000000000004" customHeight="1" thickBot="1" x14ac:dyDescent="0.3">
      <c r="A31" s="172"/>
      <c r="B31" s="220"/>
      <c r="C31" s="221"/>
      <c r="D31" s="221"/>
      <c r="E31" s="221"/>
      <c r="F31" s="221"/>
      <c r="G31" s="221"/>
      <c r="H31" s="221"/>
      <c r="I31" s="221"/>
      <c r="J31" s="222"/>
    </row>
    <row r="32" spans="1:13" ht="15.75" thickBot="1" x14ac:dyDescent="0.3">
      <c r="A32" s="173"/>
      <c r="B32" s="17">
        <v>15</v>
      </c>
      <c r="C32" s="146" t="s">
        <v>31</v>
      </c>
      <c r="D32" s="147"/>
      <c r="E32" s="147"/>
      <c r="F32" s="147"/>
      <c r="G32" s="147"/>
      <c r="H32" s="147"/>
      <c r="I32" s="148"/>
      <c r="J32" s="48">
        <f>SUM(J28:J30)</f>
        <v>0</v>
      </c>
    </row>
    <row r="33" spans="1:13" x14ac:dyDescent="0.25">
      <c r="B33" s="231"/>
      <c r="C33" s="231"/>
      <c r="D33" s="231"/>
      <c r="E33" s="231"/>
      <c r="F33" s="231"/>
      <c r="G33" s="231"/>
      <c r="H33" s="231"/>
      <c r="I33" s="231"/>
      <c r="J33" s="231"/>
      <c r="K33" s="232"/>
      <c r="L33" s="232"/>
    </row>
    <row r="34" spans="1:13" ht="15.75" thickBot="1" x14ac:dyDescent="0.3">
      <c r="C34" s="176"/>
      <c r="D34" s="176"/>
      <c r="E34" s="176"/>
      <c r="F34" s="176"/>
    </row>
    <row r="35" spans="1:13" ht="34.15" customHeight="1" thickTop="1" thickBot="1" x14ac:dyDescent="0.3">
      <c r="A35" s="169">
        <v>16</v>
      </c>
      <c r="B35" s="170"/>
      <c r="C35" s="156" t="s">
        <v>59</v>
      </c>
      <c r="D35" s="156"/>
      <c r="E35" s="156"/>
      <c r="F35" s="156"/>
      <c r="G35" s="156"/>
      <c r="H35" s="156"/>
      <c r="I35" s="156"/>
      <c r="J35" s="156"/>
      <c r="K35" s="156"/>
      <c r="L35" s="163">
        <f>M24+J32</f>
        <v>0</v>
      </c>
      <c r="M35" s="164"/>
    </row>
  </sheetData>
  <sheetProtection algorithmName="SHA-512" hashValue="LmVePCCOLqeD62QhBQjKnqHwSpOl8WGhKufItsuexGkaaqKqO07S98tJHpHOcMpsDxpx2rBA0MKil/FmEYM52g==" saltValue="xRBycoQQBUjlYya/08jHMA==" spinCount="100000" sheet="1" objects="1" scenarios="1"/>
  <mergeCells count="43">
    <mergeCell ref="C35:K35"/>
    <mergeCell ref="L35:M35"/>
    <mergeCell ref="C34:F34"/>
    <mergeCell ref="A35:B35"/>
    <mergeCell ref="B33:L33"/>
    <mergeCell ref="C29:G29"/>
    <mergeCell ref="C20:F20"/>
    <mergeCell ref="C21:F21"/>
    <mergeCell ref="C22:H22"/>
    <mergeCell ref="C24:H24"/>
    <mergeCell ref="B26:G26"/>
    <mergeCell ref="B27:G27"/>
    <mergeCell ref="A26:A32"/>
    <mergeCell ref="B8:B9"/>
    <mergeCell ref="B23:M23"/>
    <mergeCell ref="C9:F9"/>
    <mergeCell ref="C11:H11"/>
    <mergeCell ref="I8:I9"/>
    <mergeCell ref="J8:J9"/>
    <mergeCell ref="K8:K9"/>
    <mergeCell ref="L8:L9"/>
    <mergeCell ref="M8:M9"/>
    <mergeCell ref="B31:J31"/>
    <mergeCell ref="C32:I32"/>
    <mergeCell ref="C28:G28"/>
    <mergeCell ref="C10:F10"/>
    <mergeCell ref="C19:F19"/>
    <mergeCell ref="C30:G30"/>
    <mergeCell ref="A3:M3"/>
    <mergeCell ref="A1:M1"/>
    <mergeCell ref="A4:M4"/>
    <mergeCell ref="A5:A24"/>
    <mergeCell ref="C8:F8"/>
    <mergeCell ref="B5:F5"/>
    <mergeCell ref="B6:F6"/>
    <mergeCell ref="B7:M7"/>
    <mergeCell ref="G8:G9"/>
    <mergeCell ref="H8:H9"/>
    <mergeCell ref="B13:M13"/>
    <mergeCell ref="C14:F14"/>
    <mergeCell ref="C15:F15"/>
    <mergeCell ref="C16:H16"/>
    <mergeCell ref="B18:M18"/>
  </mergeCells>
  <printOptions horizontalCentered="1"/>
  <pageMargins left="0.45" right="0.45" top="1.25" bottom="0.5" header="0.5" footer="0.3"/>
  <pageSetup scale="74" orientation="portrait" r:id="rId1"/>
  <headerFooter>
    <oddHeader>&amp;C&amp;"-,Bold"&amp;12MARYLAND STATE DEPARTMENT OF HUMAN RESOURCES
CHILD SUPPORT ENFORCEMENT ADMINISTRATION&amp;"-,Regular"
&amp;R&amp;"-,Bold"CSEA/SDU-14-001-S
Attachment A
Page 7 of 8</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4"/>
  <sheetViews>
    <sheetView zoomScaleNormal="100" workbookViewId="0">
      <selection activeCell="M20" sqref="M20"/>
    </sheetView>
  </sheetViews>
  <sheetFormatPr defaultRowHeight="15" x14ac:dyDescent="0.25"/>
  <cols>
    <col min="1" max="1" width="6.7109375" customWidth="1"/>
    <col min="2" max="2" width="13.7109375" customWidth="1"/>
    <col min="3" max="10" width="9.7109375" customWidth="1"/>
    <col min="11" max="11" width="15.7109375" customWidth="1"/>
  </cols>
  <sheetData>
    <row r="1" spans="1:11" ht="37.15" customHeight="1" x14ac:dyDescent="0.35">
      <c r="A1" s="106" t="s">
        <v>48</v>
      </c>
      <c r="B1" s="106"/>
      <c r="C1" s="106"/>
      <c r="D1" s="106"/>
      <c r="E1" s="106"/>
      <c r="F1" s="106"/>
      <c r="G1" s="106"/>
      <c r="H1" s="106"/>
      <c r="I1" s="106"/>
      <c r="J1" s="106"/>
      <c r="K1" s="106"/>
    </row>
    <row r="3" spans="1:11" ht="18.75" x14ac:dyDescent="0.25">
      <c r="A3" s="237" t="s">
        <v>33</v>
      </c>
      <c r="B3" s="237"/>
      <c r="C3" s="237"/>
      <c r="D3" s="237"/>
      <c r="E3" s="237"/>
      <c r="F3" s="237"/>
      <c r="G3" s="237"/>
      <c r="H3" s="237"/>
      <c r="I3" s="237"/>
      <c r="J3" s="237"/>
      <c r="K3" s="237"/>
    </row>
    <row r="5" spans="1:11" ht="15.75" thickBot="1" x14ac:dyDescent="0.3"/>
    <row r="6" spans="1:11" ht="16.5" thickBot="1" x14ac:dyDescent="0.3">
      <c r="A6" s="52">
        <v>1</v>
      </c>
      <c r="B6" s="238" t="s">
        <v>80</v>
      </c>
      <c r="C6" s="239"/>
      <c r="D6" s="239"/>
      <c r="E6" s="239"/>
      <c r="F6" s="239"/>
      <c r="G6" s="239"/>
      <c r="H6" s="239"/>
      <c r="I6" s="239"/>
      <c r="J6" s="240"/>
      <c r="K6" s="53">
        <f>SUM(TRANSITION!I15)</f>
        <v>0</v>
      </c>
    </row>
    <row r="7" spans="1:11" ht="16.5" thickBot="1" x14ac:dyDescent="0.3">
      <c r="A7" s="52">
        <v>2</v>
      </c>
      <c r="B7" s="238" t="s">
        <v>132</v>
      </c>
      <c r="C7" s="239"/>
      <c r="D7" s="239"/>
      <c r="E7" s="239"/>
      <c r="F7" s="239"/>
      <c r="G7" s="239"/>
      <c r="H7" s="239"/>
      <c r="I7" s="239"/>
      <c r="J7" s="240"/>
      <c r="K7" s="53">
        <f>SUM('YEAR 1'!L35:M35)</f>
        <v>0</v>
      </c>
    </row>
    <row r="8" spans="1:11" ht="16.5" thickBot="1" x14ac:dyDescent="0.3">
      <c r="A8" s="52">
        <v>3</v>
      </c>
      <c r="B8" s="238" t="s">
        <v>133</v>
      </c>
      <c r="C8" s="239"/>
      <c r="D8" s="239"/>
      <c r="E8" s="239"/>
      <c r="F8" s="239"/>
      <c r="G8" s="239"/>
      <c r="H8" s="239"/>
      <c r="I8" s="239"/>
      <c r="J8" s="240"/>
      <c r="K8" s="53">
        <f>SUM('YEAR 2'!L35:M35)</f>
        <v>0</v>
      </c>
    </row>
    <row r="9" spans="1:11" ht="16.5" thickBot="1" x14ac:dyDescent="0.3">
      <c r="A9" s="52">
        <v>4</v>
      </c>
      <c r="B9" s="238" t="s">
        <v>134</v>
      </c>
      <c r="C9" s="239"/>
      <c r="D9" s="239"/>
      <c r="E9" s="239"/>
      <c r="F9" s="239"/>
      <c r="G9" s="239"/>
      <c r="H9" s="239"/>
      <c r="I9" s="239"/>
      <c r="J9" s="240"/>
      <c r="K9" s="53">
        <f>SUM('YEAR 3'!L35:M35)</f>
        <v>0</v>
      </c>
    </row>
    <row r="10" spans="1:11" ht="16.5" thickBot="1" x14ac:dyDescent="0.3">
      <c r="A10" s="52">
        <v>5</v>
      </c>
      <c r="B10" s="238" t="s">
        <v>135</v>
      </c>
      <c r="C10" s="239"/>
      <c r="D10" s="239"/>
      <c r="E10" s="239"/>
      <c r="F10" s="239"/>
      <c r="G10" s="239"/>
      <c r="H10" s="239"/>
      <c r="I10" s="239"/>
      <c r="J10" s="240"/>
      <c r="K10" s="53">
        <f>SUM('YEAR 4'!L35:M35)</f>
        <v>0</v>
      </c>
    </row>
    <row r="11" spans="1:11" ht="16.5" thickBot="1" x14ac:dyDescent="0.3">
      <c r="A11" s="52">
        <v>6</v>
      </c>
      <c r="B11" s="238" t="s">
        <v>136</v>
      </c>
      <c r="C11" s="239"/>
      <c r="D11" s="239"/>
      <c r="E11" s="239"/>
      <c r="F11" s="239"/>
      <c r="G11" s="239"/>
      <c r="H11" s="239"/>
      <c r="I11" s="239"/>
      <c r="J11" s="240"/>
      <c r="K11" s="53">
        <f>SUM('YEAR 5'!L35:M35)</f>
        <v>0</v>
      </c>
    </row>
    <row r="12" spans="1:11" ht="16.5" thickBot="1" x14ac:dyDescent="0.3">
      <c r="A12" s="54">
        <v>7</v>
      </c>
      <c r="B12" s="242" t="s">
        <v>137</v>
      </c>
      <c r="C12" s="243"/>
      <c r="D12" s="243"/>
      <c r="E12" s="243"/>
      <c r="F12" s="243"/>
      <c r="G12" s="243"/>
      <c r="H12" s="243"/>
      <c r="I12" s="243"/>
      <c r="J12" s="244"/>
      <c r="K12" s="55">
        <f>SUM('2-YEAR OPT'!L35:M35)</f>
        <v>0</v>
      </c>
    </row>
    <row r="13" spans="1:11" ht="45" customHeight="1" thickBot="1" x14ac:dyDescent="0.3">
      <c r="A13" s="245" t="s">
        <v>81</v>
      </c>
      <c r="B13" s="246"/>
      <c r="C13" s="246"/>
      <c r="D13" s="246"/>
      <c r="E13" s="246"/>
      <c r="F13" s="246"/>
      <c r="G13" s="246"/>
      <c r="H13" s="246"/>
      <c r="I13" s="246"/>
      <c r="J13" s="247"/>
      <c r="K13" s="56">
        <f>SUM(K6:K12)</f>
        <v>0</v>
      </c>
    </row>
    <row r="14" spans="1:11" x14ac:dyDescent="0.25">
      <c r="A14" s="248" t="s">
        <v>34</v>
      </c>
      <c r="B14" s="248"/>
      <c r="C14" s="248"/>
      <c r="D14" s="248"/>
      <c r="E14" s="248"/>
      <c r="F14" s="248"/>
      <c r="G14" s="248"/>
      <c r="H14" s="248"/>
      <c r="I14" s="248"/>
      <c r="J14" s="248"/>
    </row>
    <row r="18" spans="1:11" ht="16.5" thickBot="1" x14ac:dyDescent="0.3">
      <c r="A18" s="241" t="s">
        <v>35</v>
      </c>
      <c r="B18" s="241"/>
      <c r="C18" s="253"/>
      <c r="D18" s="253"/>
      <c r="E18" s="253"/>
      <c r="F18" s="253"/>
      <c r="G18" s="253"/>
      <c r="H18" s="253"/>
      <c r="I18" s="253"/>
      <c r="J18" s="253"/>
      <c r="K18" s="253"/>
    </row>
    <row r="19" spans="1:11" ht="16.5" thickBot="1" x14ac:dyDescent="0.3">
      <c r="A19" s="241" t="s">
        <v>36</v>
      </c>
      <c r="B19" s="241"/>
      <c r="C19" s="254"/>
      <c r="D19" s="254"/>
      <c r="E19" s="254"/>
      <c r="F19" s="254"/>
      <c r="G19" s="254"/>
      <c r="H19" s="254"/>
      <c r="I19" s="254"/>
      <c r="J19" s="254"/>
      <c r="K19" s="254"/>
    </row>
    <row r="20" spans="1:11" ht="16.5" thickBot="1" x14ac:dyDescent="0.3">
      <c r="A20" s="241" t="s">
        <v>37</v>
      </c>
      <c r="B20" s="241"/>
      <c r="C20" s="250"/>
      <c r="D20" s="250"/>
      <c r="E20" s="1"/>
      <c r="F20" s="1"/>
      <c r="G20" s="1"/>
      <c r="H20" s="1"/>
      <c r="I20" s="1"/>
      <c r="J20" s="1"/>
    </row>
    <row r="21" spans="1:11" ht="16.5" thickBot="1" x14ac:dyDescent="0.3">
      <c r="A21" s="241" t="s">
        <v>42</v>
      </c>
      <c r="B21" s="241"/>
      <c r="C21" s="250"/>
      <c r="D21" s="250"/>
      <c r="E21" s="1"/>
      <c r="F21" s="1"/>
      <c r="G21" s="1"/>
      <c r="H21" s="1"/>
      <c r="I21" s="1"/>
      <c r="J21" s="1"/>
    </row>
    <row r="22" spans="1:11" ht="16.5" thickBot="1" x14ac:dyDescent="0.3">
      <c r="A22" s="241" t="s">
        <v>38</v>
      </c>
      <c r="B22" s="241"/>
      <c r="C22" s="250"/>
      <c r="D22" s="250"/>
      <c r="E22" s="1"/>
      <c r="F22" s="1"/>
      <c r="G22" s="1"/>
      <c r="H22" s="1"/>
      <c r="I22" s="1"/>
      <c r="J22" s="1"/>
    </row>
    <row r="23" spans="1:11" ht="16.5" thickBot="1" x14ac:dyDescent="0.3">
      <c r="A23" s="241" t="s">
        <v>39</v>
      </c>
      <c r="B23" s="241"/>
      <c r="C23" s="60"/>
      <c r="D23" s="2" t="s">
        <v>43</v>
      </c>
      <c r="E23" s="59"/>
      <c r="F23" s="2" t="s">
        <v>44</v>
      </c>
      <c r="G23" s="59"/>
      <c r="H23" s="2" t="s">
        <v>45</v>
      </c>
      <c r="I23" s="1"/>
      <c r="J23" s="1"/>
    </row>
    <row r="24" spans="1:11" x14ac:dyDescent="0.25">
      <c r="A24" s="57"/>
      <c r="B24" s="57"/>
      <c r="D24" s="57"/>
      <c r="F24" s="57"/>
      <c r="H24" s="57"/>
    </row>
    <row r="25" spans="1:11" x14ac:dyDescent="0.25">
      <c r="A25" s="57"/>
      <c r="B25" s="57"/>
      <c r="D25" s="57"/>
      <c r="F25" s="57"/>
      <c r="H25" s="57"/>
    </row>
    <row r="27" spans="1:11" ht="15.75" thickBot="1" x14ac:dyDescent="0.3">
      <c r="A27" s="251"/>
      <c r="B27" s="251"/>
      <c r="C27" s="251"/>
      <c r="D27" s="251"/>
      <c r="E27" s="251"/>
      <c r="F27" s="251"/>
      <c r="G27" s="251"/>
      <c r="H27" s="251"/>
      <c r="I27" s="251"/>
      <c r="J27" s="251"/>
      <c r="K27" s="251"/>
    </row>
    <row r="28" spans="1:11" ht="15.75" x14ac:dyDescent="0.25">
      <c r="A28" s="241" t="s">
        <v>46</v>
      </c>
      <c r="B28" s="241"/>
      <c r="C28" s="241"/>
      <c r="D28" s="241"/>
      <c r="E28" s="241"/>
      <c r="F28" s="241"/>
      <c r="G28" s="241"/>
      <c r="H28" s="241"/>
      <c r="I28" s="241"/>
      <c r="J28" s="241"/>
      <c r="K28" s="241"/>
    </row>
    <row r="29" spans="1:11" x14ac:dyDescent="0.25">
      <c r="A29" s="58"/>
      <c r="B29" s="58"/>
      <c r="C29" s="58"/>
      <c r="D29" s="58"/>
      <c r="E29" s="58"/>
      <c r="F29" s="58"/>
      <c r="G29" s="58"/>
      <c r="H29" s="58"/>
      <c r="I29" s="58"/>
      <c r="J29" s="58"/>
    </row>
    <row r="30" spans="1:11" ht="15.75" thickBot="1" x14ac:dyDescent="0.3">
      <c r="A30" s="252"/>
      <c r="B30" s="252"/>
      <c r="C30" s="252"/>
      <c r="D30" s="252"/>
      <c r="E30" s="252"/>
      <c r="F30" s="252"/>
      <c r="G30" s="252"/>
      <c r="H30" s="252"/>
      <c r="I30" s="252"/>
      <c r="J30" s="252"/>
      <c r="K30" s="252"/>
    </row>
    <row r="31" spans="1:11" ht="15.75" x14ac:dyDescent="0.25">
      <c r="A31" s="241" t="s">
        <v>40</v>
      </c>
      <c r="B31" s="241"/>
      <c r="C31" s="241"/>
      <c r="D31" s="241"/>
      <c r="E31" s="241"/>
      <c r="F31" s="241"/>
      <c r="G31" s="241"/>
      <c r="H31" s="241"/>
      <c r="I31" s="241"/>
      <c r="J31" s="241"/>
    </row>
    <row r="33" spans="1:5" ht="16.5" thickBot="1" x14ac:dyDescent="0.3">
      <c r="A33" s="249"/>
      <c r="B33" s="249"/>
      <c r="C33" s="249"/>
      <c r="D33" s="249"/>
      <c r="E33" s="249"/>
    </row>
    <row r="34" spans="1:5" ht="15.75" x14ac:dyDescent="0.25">
      <c r="A34" s="2" t="s">
        <v>41</v>
      </c>
    </row>
  </sheetData>
  <sheetProtection algorithmName="SHA-512" hashValue="DIS1uSAvu4qT59pt3+LMaBiAiQbkdM/e3HKRIdmg+Amj2UMn4fjhO767jaCh76gkQhmbtljUVib9cM2BPQqUoQ==" saltValue="Dg7NOaFbwl5pMTRAIQNYPg==" spinCount="100000" sheet="1" objects="1" scenarios="1"/>
  <mergeCells count="27">
    <mergeCell ref="A23:B23"/>
    <mergeCell ref="A14:J14"/>
    <mergeCell ref="A33:E33"/>
    <mergeCell ref="C20:D20"/>
    <mergeCell ref="C21:D21"/>
    <mergeCell ref="C22:D22"/>
    <mergeCell ref="A18:B18"/>
    <mergeCell ref="A31:J31"/>
    <mergeCell ref="A28:K28"/>
    <mergeCell ref="A22:B22"/>
    <mergeCell ref="A27:K27"/>
    <mergeCell ref="A30:K30"/>
    <mergeCell ref="C18:K18"/>
    <mergeCell ref="C19:K19"/>
    <mergeCell ref="A19:B19"/>
    <mergeCell ref="A20:B20"/>
    <mergeCell ref="A21:B21"/>
    <mergeCell ref="B9:J9"/>
    <mergeCell ref="B10:J10"/>
    <mergeCell ref="B11:J11"/>
    <mergeCell ref="B12:J12"/>
    <mergeCell ref="A13:J13"/>
    <mergeCell ref="A1:K1"/>
    <mergeCell ref="A3:K3"/>
    <mergeCell ref="B6:J6"/>
    <mergeCell ref="B7:J7"/>
    <mergeCell ref="B8:J8"/>
  </mergeCells>
  <printOptions horizontalCentered="1"/>
  <pageMargins left="0.45" right="0.45" top="1" bottom="0.5" header="0.45" footer="0.3"/>
  <pageSetup scale="85" orientation="landscape" r:id="rId1"/>
  <headerFooter>
    <oddHeader>&amp;C&amp;"-,Bold"&amp;12MARYLAND STATE DEPARTMENT OF HUMAN RESOURCES
CHILD SUPPORT ENFORCEMENT ADMINISTRATION&amp;R&amp;"-,Bold"CSEA/SDU-14-001-S
Attachment A
Page 8 of 8</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PAGE</vt:lpstr>
      <vt:lpstr>TRANSITION</vt:lpstr>
      <vt:lpstr>YEAR 1</vt:lpstr>
      <vt:lpstr>YEAR 2</vt:lpstr>
      <vt:lpstr>YEAR 3</vt:lpstr>
      <vt:lpstr>YEAR 4</vt:lpstr>
      <vt:lpstr>YEAR 5</vt:lpstr>
      <vt:lpstr>2-YEAR OPT</vt:lpstr>
      <vt:lpstr>SUMMARY</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ybarr</dc:creator>
  <cp:lastModifiedBy>Samuel Eduful</cp:lastModifiedBy>
  <cp:lastPrinted>2021-09-15T12:53:54Z</cp:lastPrinted>
  <dcterms:created xsi:type="dcterms:W3CDTF">2013-05-17T18:19:27Z</dcterms:created>
  <dcterms:modified xsi:type="dcterms:W3CDTF">2024-03-06T19:17:31Z</dcterms:modified>
</cp:coreProperties>
</file>